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R:\EricA\Water and Sewer Calculator\"/>
    </mc:Choice>
  </mc:AlternateContent>
  <xr:revisionPtr revIDLastSave="0" documentId="13_ncr:1_{7D3ED2DA-A00C-41DA-A1E9-A57E0113B410}" xr6:coauthVersionLast="36" xr6:coauthVersionMax="36" xr10:uidLastSave="{00000000-0000-0000-0000-000000000000}"/>
  <workbookProtection workbookPassword="EB81" lockStructure="1"/>
  <bookViews>
    <workbookView xWindow="0" yWindow="0" windowWidth="15360" windowHeight="15030" xr2:uid="{00000000-000D-0000-FFFF-FFFF00000000}"/>
  </bookViews>
  <sheets>
    <sheet name="Residential" sheetId="1" r:id="rId1"/>
    <sheet name="Apartment" sheetId="4" r:id="rId2"/>
    <sheet name="Commercial" sheetId="5" r:id="rId3"/>
    <sheet name="Municipal" sheetId="6" r:id="rId4"/>
    <sheet name="Church" sheetId="9" r:id="rId5"/>
    <sheet name="Irrigation" sheetId="7" r:id="rId6"/>
    <sheet name="Fireline" sheetId="10" r:id="rId7"/>
    <sheet name="Rates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D8" i="10" l="1"/>
  <c r="D8" i="9"/>
  <c r="D8" i="6"/>
  <c r="D17" i="1"/>
  <c r="D9" i="1"/>
  <c r="E16" i="4"/>
  <c r="C16" i="4"/>
  <c r="F16" i="4" s="1"/>
  <c r="F22" i="4" l="1"/>
  <c r="G5" i="1"/>
  <c r="F5" i="1"/>
  <c r="E5" i="1"/>
  <c r="E9" i="1" s="1"/>
  <c r="E4" i="10" l="1"/>
  <c r="E8" i="10" s="1"/>
  <c r="E4" i="7"/>
  <c r="E8" i="7" s="1"/>
  <c r="E12" i="9"/>
  <c r="E4" i="9"/>
  <c r="E12" i="6"/>
  <c r="E4" i="6"/>
  <c r="E12" i="5"/>
  <c r="E4" i="5"/>
  <c r="G12" i="4"/>
  <c r="G4" i="4"/>
  <c r="H13" i="1"/>
  <c r="D23" i="1" l="1"/>
  <c r="D8" i="7"/>
  <c r="D8" i="5"/>
  <c r="E8" i="4"/>
  <c r="E8" i="5"/>
  <c r="A17" i="1"/>
  <c r="G8" i="4"/>
  <c r="G9" i="1"/>
  <c r="H8" i="4" l="1"/>
  <c r="H17" i="1"/>
  <c r="F8" i="10"/>
  <c r="B22" i="9"/>
  <c r="A22" i="9"/>
  <c r="B16" i="9"/>
  <c r="A16" i="9"/>
  <c r="E8" i="9"/>
  <c r="B22" i="6"/>
  <c r="A22" i="6"/>
  <c r="B16" i="6"/>
  <c r="A16" i="6"/>
  <c r="E8" i="6"/>
  <c r="B22" i="5"/>
  <c r="A22" i="5"/>
  <c r="B16" i="5"/>
  <c r="A16" i="5"/>
  <c r="B22" i="4"/>
  <c r="A22" i="4"/>
  <c r="B16" i="4"/>
  <c r="A16" i="4"/>
  <c r="D16" i="9" l="1"/>
  <c r="D22" i="9" s="1"/>
  <c r="G16" i="4"/>
  <c r="H16" i="4" s="1"/>
  <c r="D16" i="6"/>
  <c r="D16" i="5"/>
  <c r="E16" i="5"/>
  <c r="E16" i="6"/>
  <c r="F8" i="9"/>
  <c r="E16" i="9"/>
  <c r="F8" i="7"/>
  <c r="F8" i="6"/>
  <c r="F8" i="5"/>
  <c r="E22" i="4"/>
  <c r="E22" i="9" l="1"/>
  <c r="F22" i="9" s="1"/>
  <c r="E22" i="5"/>
  <c r="E22" i="6"/>
  <c r="F16" i="5"/>
  <c r="F16" i="6"/>
  <c r="F16" i="9"/>
  <c r="D22" i="6"/>
  <c r="D22" i="5"/>
  <c r="G22" i="4"/>
  <c r="H22" i="4" s="1"/>
  <c r="A23" i="1"/>
  <c r="B23" i="1"/>
  <c r="G23" i="1"/>
  <c r="F9" i="1"/>
  <c r="E23" i="1"/>
  <c r="F22" i="6" l="1"/>
  <c r="F22" i="5"/>
  <c r="F23" i="1"/>
  <c r="H9" i="1"/>
  <c r="I17" i="1"/>
  <c r="I9" i="1" l="1"/>
  <c r="H23" i="1"/>
  <c r="I23" i="1" s="1"/>
</calcChain>
</file>

<file path=xl/sharedStrings.xml><?xml version="1.0" encoding="utf-8"?>
<sst xmlns="http://schemas.openxmlformats.org/spreadsheetml/2006/main" count="204" uniqueCount="65">
  <si>
    <t>Water</t>
  </si>
  <si>
    <t>Usage</t>
  </si>
  <si>
    <t>Flat Amt</t>
  </si>
  <si>
    <t>Usage Amt</t>
  </si>
  <si>
    <t>5/8 inch</t>
  </si>
  <si>
    <t>Total</t>
  </si>
  <si>
    <t>Tier 1</t>
  </si>
  <si>
    <t>Tier 2</t>
  </si>
  <si>
    <t>Tier 3</t>
  </si>
  <si>
    <t>Tier 1 Amt</t>
  </si>
  <si>
    <t>Tier 2 Amt</t>
  </si>
  <si>
    <t>Tier 3 Amt</t>
  </si>
  <si>
    <t>Meter Size</t>
  </si>
  <si>
    <t>3/4 inch</t>
  </si>
  <si>
    <t>1 inch</t>
  </si>
  <si>
    <t>1-1/2 inch</t>
  </si>
  <si>
    <t>2 inch</t>
  </si>
  <si>
    <t>3 inch</t>
  </si>
  <si>
    <t>4 inch</t>
  </si>
  <si>
    <t>6 inch</t>
  </si>
  <si>
    <t>8 inch</t>
  </si>
  <si>
    <t>Water - Residential</t>
  </si>
  <si>
    <t>Sewer - Amount per current rate</t>
  </si>
  <si>
    <t>Water - Amount per current rate</t>
  </si>
  <si>
    <t>Current Usage Rate</t>
  </si>
  <si>
    <t>Total - Water and Sewer</t>
  </si>
  <si>
    <t>Select Meter Size</t>
  </si>
  <si>
    <t>Sewer - Residential</t>
  </si>
  <si>
    <t>Total Amount per current rate</t>
  </si>
  <si>
    <t>Residential</t>
  </si>
  <si>
    <t>Apartment</t>
  </si>
  <si>
    <t>Water - Apartment</t>
  </si>
  <si>
    <t>Sewer - Apartment</t>
  </si>
  <si>
    <t>Tier 1: 0-8 ccf</t>
  </si>
  <si>
    <t>Tier 2: 9-16 ccf</t>
  </si>
  <si>
    <t>Tier 3: 16+ ccf</t>
  </si>
  <si>
    <t>Multi-Family</t>
  </si>
  <si>
    <t>Uniform Tier</t>
  </si>
  <si>
    <t>Commercial</t>
  </si>
  <si>
    <t>Municipal</t>
  </si>
  <si>
    <t>Irrigation</t>
  </si>
  <si>
    <t>Monthly Fixed Charge</t>
  </si>
  <si>
    <t>Non-Residential</t>
  </si>
  <si>
    <t>*Sewer Only Residential</t>
  </si>
  <si>
    <t>Church</t>
  </si>
  <si>
    <t>Non-Residential Minimum Charge</t>
  </si>
  <si>
    <t>Water - Commercial</t>
  </si>
  <si>
    <t>Sewer - Commercial</t>
  </si>
  <si>
    <t>Water - Municipal</t>
  </si>
  <si>
    <t>Sewer - Municipal</t>
  </si>
  <si>
    <t>Water - Irrigation</t>
  </si>
  <si>
    <t>Water - Church</t>
  </si>
  <si>
    <t>Sewer - Church</t>
  </si>
  <si>
    <t>Variable Use Charge</t>
  </si>
  <si>
    <t>Current Rate</t>
  </si>
  <si>
    <t>0 - 8 ccf</t>
  </si>
  <si>
    <t>9 - 16 ccf</t>
  </si>
  <si>
    <t>16+ ccf</t>
  </si>
  <si>
    <t>Fireline Service Monthly Fixed Charge</t>
  </si>
  <si>
    <t>Fireline Service</t>
  </si>
  <si>
    <t>Fireline</t>
  </si>
  <si>
    <t>Water - Fireline</t>
  </si>
  <si>
    <t>10 inch</t>
  </si>
  <si>
    <t># of Add'l Unit</t>
  </si>
  <si>
    <t>Flat - Add'l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</si>
</sst>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EAEB"/>
        <bgColor indexed="64"/>
      </patternFill>
    </fill>
    <fill>
      <patternFill patternType="solid">
        <fgColor rgb="FFDEFE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0" fontId="0" fillId="2" borderId="0" xfId="0" quotePrefix="1" applyFill="1" applyAlignment="1" applyProtection="1">
      <alignment horizontal="center"/>
      <protection locked="0"/>
    </xf>
    <xf numFmtId="164" fontId="0" fillId="2" borderId="0" xfId="1" applyNumberFormat="1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43" fontId="2" fillId="0" borderId="0" xfId="1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43" fontId="0" fillId="0" borderId="0" xfId="1" applyFont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43" fontId="2" fillId="0" borderId="1" xfId="1" applyFont="1" applyBorder="1" applyAlignment="1" applyProtection="1">
      <alignment horizontal="center" wrapText="1"/>
    </xf>
    <xf numFmtId="43" fontId="0" fillId="0" borderId="0" xfId="1" applyFont="1" applyAlignment="1" applyProtection="1">
      <alignment horizontal="center"/>
    </xf>
    <xf numFmtId="44" fontId="2" fillId="0" borderId="0" xfId="2" applyFont="1" applyAlignment="1" applyProtection="1">
      <alignment horizontal="center"/>
    </xf>
    <xf numFmtId="44" fontId="0" fillId="0" borderId="0" xfId="2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43" fontId="0" fillId="0" borderId="10" xfId="1" applyFont="1" applyBorder="1" applyAlignment="1" applyProtection="1">
      <alignment horizontal="center"/>
    </xf>
    <xf numFmtId="43" fontId="2" fillId="0" borderId="0" xfId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quotePrefix="1" applyFill="1" applyAlignment="1" applyProtection="1">
      <alignment horizontal="center"/>
    </xf>
    <xf numFmtId="164" fontId="0" fillId="0" borderId="0" xfId="1" applyNumberFormat="1" applyFont="1" applyFill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43" fontId="0" fillId="0" borderId="10" xfId="1" applyFont="1" applyFill="1" applyBorder="1" applyAlignment="1" applyProtection="1">
      <alignment horizontal="center"/>
    </xf>
    <xf numFmtId="0" fontId="2" fillId="0" borderId="0" xfId="0" quotePrefix="1" applyFont="1" applyFill="1" applyAlignment="1" applyProtection="1">
      <alignment horizontal="center"/>
    </xf>
    <xf numFmtId="164" fontId="2" fillId="0" borderId="0" xfId="1" applyNumberFormat="1" applyFont="1" applyFill="1" applyAlignment="1" applyProtection="1">
      <alignment horizontal="center"/>
    </xf>
    <xf numFmtId="0" fontId="4" fillId="0" borderId="1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2" fillId="3" borderId="0" xfId="2" applyFont="1" applyFill="1" applyAlignment="1" applyProtection="1">
      <alignment horizontal="center" wrapText="1"/>
    </xf>
    <xf numFmtId="44" fontId="0" fillId="3" borderId="0" xfId="2" applyFont="1" applyFill="1" applyAlignment="1" applyProtection="1">
      <alignment horizontal="center" wrapText="1"/>
    </xf>
    <xf numFmtId="44" fontId="2" fillId="3" borderId="2" xfId="2" applyFont="1" applyFill="1" applyBorder="1" applyAlignment="1" applyProtection="1">
      <alignment horizontal="center" wrapText="1"/>
    </xf>
    <xf numFmtId="44" fontId="2" fillId="3" borderId="4" xfId="2" applyFont="1" applyFill="1" applyBorder="1" applyAlignment="1" applyProtection="1">
      <alignment horizontal="center" wrapText="1"/>
    </xf>
    <xf numFmtId="44" fontId="2" fillId="3" borderId="1" xfId="2" applyFont="1" applyFill="1" applyBorder="1" applyAlignment="1" applyProtection="1">
      <alignment horizontal="center" wrapText="1"/>
    </xf>
    <xf numFmtId="44" fontId="0" fillId="3" borderId="3" xfId="2" applyFont="1" applyFill="1" applyBorder="1" applyAlignment="1" applyProtection="1">
      <alignment horizontal="center"/>
    </xf>
    <xf numFmtId="44" fontId="0" fillId="3" borderId="5" xfId="2" applyFont="1" applyFill="1" applyBorder="1" applyAlignment="1" applyProtection="1">
      <alignment horizontal="center"/>
    </xf>
    <xf numFmtId="44" fontId="2" fillId="3" borderId="0" xfId="2" applyFont="1" applyFill="1" applyAlignment="1" applyProtection="1">
      <alignment horizontal="center"/>
    </xf>
    <xf numFmtId="44" fontId="0" fillId="3" borderId="10" xfId="2" applyFont="1" applyFill="1" applyBorder="1" applyAlignment="1" applyProtection="1">
      <alignment horizontal="center"/>
    </xf>
    <xf numFmtId="44" fontId="2" fillId="3" borderId="10" xfId="2" applyFont="1" applyFill="1" applyBorder="1" applyAlignment="1" applyProtection="1">
      <alignment horizontal="center"/>
    </xf>
    <xf numFmtId="44" fontId="0" fillId="3" borderId="0" xfId="2" applyFont="1" applyFill="1" applyAlignment="1" applyProtection="1">
      <alignment horizontal="center"/>
    </xf>
    <xf numFmtId="44" fontId="2" fillId="3" borderId="3" xfId="2" applyFont="1" applyFill="1" applyBorder="1" applyAlignment="1" applyProtection="1">
      <alignment horizontal="center"/>
    </xf>
    <xf numFmtId="44" fontId="2" fillId="3" borderId="7" xfId="2" applyFont="1" applyFill="1" applyBorder="1" applyAlignment="1" applyProtection="1">
      <alignment horizontal="center" wrapText="1"/>
    </xf>
    <xf numFmtId="44" fontId="2" fillId="3" borderId="3" xfId="2" applyFont="1" applyFill="1" applyBorder="1" applyAlignment="1" applyProtection="1">
      <alignment horizontal="center" wrapText="1"/>
    </xf>
    <xf numFmtId="44" fontId="2" fillId="3" borderId="8" xfId="2" applyFont="1" applyFill="1" applyBorder="1" applyAlignment="1" applyProtection="1">
      <alignment horizontal="center" wrapText="1"/>
    </xf>
    <xf numFmtId="44" fontId="0" fillId="3" borderId="9" xfId="2" applyFont="1" applyFill="1" applyBorder="1" applyAlignment="1" applyProtection="1">
      <alignment horizontal="center"/>
    </xf>
    <xf numFmtId="44" fontId="2" fillId="3" borderId="9" xfId="2" applyFont="1" applyFill="1" applyBorder="1" applyAlignment="1" applyProtection="1">
      <alignment horizontal="center"/>
    </xf>
    <xf numFmtId="44" fontId="2" fillId="3" borderId="5" xfId="2" applyFont="1" applyFill="1" applyBorder="1" applyAlignment="1" applyProtection="1">
      <alignment horizontal="center"/>
    </xf>
    <xf numFmtId="44" fontId="2" fillId="4" borderId="6" xfId="2" applyFont="1" applyFill="1" applyBorder="1" applyAlignment="1" applyProtection="1">
      <alignment horizontal="center" wrapText="1"/>
    </xf>
    <xf numFmtId="44" fontId="2" fillId="4" borderId="1" xfId="2" applyFont="1" applyFill="1" applyBorder="1" applyAlignment="1" applyProtection="1">
      <alignment horizontal="center" wrapText="1"/>
    </xf>
    <xf numFmtId="44" fontId="2" fillId="4" borderId="2" xfId="2" applyFont="1" applyFill="1" applyBorder="1" applyAlignment="1" applyProtection="1">
      <alignment horizontal="center" wrapText="1"/>
    </xf>
    <xf numFmtId="44" fontId="0" fillId="4" borderId="0" xfId="2" applyFont="1" applyFill="1" applyAlignment="1" applyProtection="1">
      <alignment horizontal="center"/>
    </xf>
    <xf numFmtId="44" fontId="0" fillId="4" borderId="3" xfId="2" applyFont="1" applyFill="1" applyBorder="1" applyAlignment="1" applyProtection="1">
      <alignment horizontal="center"/>
    </xf>
    <xf numFmtId="0" fontId="3" fillId="5" borderId="0" xfId="0" applyFont="1" applyFill="1"/>
    <xf numFmtId="0" fontId="0" fillId="5" borderId="0" xfId="0" applyFill="1"/>
    <xf numFmtId="0" fontId="0" fillId="5" borderId="0" xfId="0" applyFill="1" applyAlignment="1">
      <alignment wrapText="1"/>
    </xf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16" fontId="0" fillId="5" borderId="0" xfId="0" quotePrefix="1" applyNumberFormat="1" applyFill="1" applyAlignment="1">
      <alignment wrapText="1"/>
    </xf>
    <xf numFmtId="44" fontId="0" fillId="5" borderId="0" xfId="2" applyFont="1" applyFill="1"/>
    <xf numFmtId="16" fontId="0" fillId="5" borderId="0" xfId="0" quotePrefix="1" applyNumberFormat="1" applyFill="1"/>
    <xf numFmtId="0" fontId="0" fillId="5" borderId="0" xfId="0" quotePrefix="1" applyFill="1" applyAlignment="1">
      <alignment horizontal="left" wrapText="1"/>
    </xf>
    <xf numFmtId="0" fontId="0" fillId="5" borderId="0" xfId="0" quotePrefix="1" applyFill="1"/>
    <xf numFmtId="0" fontId="0" fillId="5" borderId="0" xfId="0" applyFill="1" applyAlignment="1">
      <alignment horizontal="left" wrapText="1"/>
    </xf>
    <xf numFmtId="44" fontId="5" fillId="3" borderId="0" xfId="2" applyFont="1" applyFill="1" applyAlignment="1" applyProtection="1">
      <alignment horizontal="center"/>
    </xf>
    <xf numFmtId="44" fontId="2" fillId="3" borderId="1" xfId="2" applyFont="1" applyFill="1" applyBorder="1" applyAlignment="1" applyProtection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4" fontId="0" fillId="0" borderId="0" xfId="2" applyFont="1" applyFill="1" applyBorder="1"/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14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0" xfId="0" applyFill="1"/>
    <xf numFmtId="44" fontId="0" fillId="6" borderId="0" xfId="2" applyFont="1" applyFill="1"/>
    <xf numFmtId="0" fontId="0" fillId="6" borderId="0" xfId="0" quotePrefix="1" applyFill="1" applyAlignment="1">
      <alignment horizontal="left" wrapText="1"/>
    </xf>
    <xf numFmtId="0" fontId="0" fillId="6" borderId="0" xfId="0" quotePrefix="1" applyFill="1"/>
    <xf numFmtId="44" fontId="0" fillId="0" borderId="0" xfId="2" applyFont="1" applyFill="1" applyAlignment="1" applyProtection="1">
      <alignment horizontal="center"/>
    </xf>
    <xf numFmtId="44" fontId="2" fillId="0" borderId="0" xfId="2" applyFont="1" applyFill="1" applyAlignment="1" applyProtection="1">
      <alignment horizontal="center"/>
    </xf>
    <xf numFmtId="14" fontId="2" fillId="7" borderId="1" xfId="0" applyNumberFormat="1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0" xfId="0" applyFont="1" applyFill="1" applyAlignment="1">
      <alignment horizontal="left" wrapText="1"/>
    </xf>
    <xf numFmtId="0" fontId="0" fillId="7" borderId="0" xfId="0" applyFill="1"/>
    <xf numFmtId="16" fontId="0" fillId="7" borderId="0" xfId="0" quotePrefix="1" applyNumberFormat="1" applyFill="1" applyAlignment="1">
      <alignment wrapText="1"/>
    </xf>
    <xf numFmtId="16" fontId="0" fillId="7" borderId="0" xfId="0" quotePrefix="1" applyNumberFormat="1" applyFill="1" applyBorder="1" applyAlignment="1">
      <alignment wrapText="1"/>
    </xf>
    <xf numFmtId="0" fontId="0" fillId="7" borderId="0" xfId="0" quotePrefix="1" applyFill="1" applyAlignment="1">
      <alignment horizontal="left" wrapText="1" indent="1"/>
    </xf>
    <xf numFmtId="44" fontId="0" fillId="7" borderId="0" xfId="2" applyFont="1" applyFill="1"/>
    <xf numFmtId="0" fontId="0" fillId="7" borderId="0" xfId="0" quotePrefix="1" applyFill="1" applyBorder="1" applyAlignment="1">
      <alignment horizontal="left" wrapText="1" indent="1"/>
    </xf>
    <xf numFmtId="0" fontId="0" fillId="7" borderId="0" xfId="0" quotePrefix="1" applyFill="1" applyAlignment="1">
      <alignment wrapText="1"/>
    </xf>
    <xf numFmtId="0" fontId="0" fillId="7" borderId="0" xfId="0" quotePrefix="1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Border="1"/>
    <xf numFmtId="43" fontId="2" fillId="0" borderId="0" xfId="1" applyFont="1" applyBorder="1" applyAlignment="1" applyProtection="1">
      <alignment horizontal="center" wrapText="1"/>
    </xf>
    <xf numFmtId="43" fontId="2" fillId="0" borderId="1" xfId="1" applyFont="1" applyFill="1" applyBorder="1" applyAlignment="1" applyProtection="1">
      <alignment horizontal="center" wrapText="1"/>
    </xf>
    <xf numFmtId="44" fontId="2" fillId="8" borderId="2" xfId="2" applyFont="1" applyFill="1" applyBorder="1" applyAlignment="1" applyProtection="1">
      <alignment horizontal="center" wrapText="1"/>
    </xf>
    <xf numFmtId="44" fontId="0" fillId="8" borderId="3" xfId="2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3" fontId="0" fillId="0" borderId="0" xfId="1" applyFont="1" applyBorder="1" applyAlignment="1" applyProtection="1">
      <alignment horizontal="center"/>
    </xf>
    <xf numFmtId="44" fontId="0" fillId="3" borderId="0" xfId="2" applyFont="1" applyFill="1" applyBorder="1" applyAlignment="1" applyProtection="1">
      <alignment horizontal="center"/>
    </xf>
    <xf numFmtId="44" fontId="2" fillId="3" borderId="0" xfId="2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43" fontId="0" fillId="0" borderId="0" xfId="1" applyFont="1" applyFill="1" applyBorder="1" applyAlignment="1" applyProtection="1">
      <alignment horizontal="center"/>
    </xf>
    <xf numFmtId="44" fontId="0" fillId="0" borderId="0" xfId="2" applyFont="1" applyFill="1" applyBorder="1" applyAlignment="1" applyProtection="1">
      <alignment horizontal="center"/>
    </xf>
    <xf numFmtId="44" fontId="2" fillId="0" borderId="0" xfId="2" applyFont="1" applyFill="1" applyBorder="1" applyAlignment="1" applyProtection="1">
      <alignment horizontal="center"/>
    </xf>
    <xf numFmtId="44" fontId="2" fillId="3" borderId="1" xfId="2" applyFont="1" applyFill="1" applyBorder="1" applyAlignment="1" applyProtection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DEFEEC"/>
      <color rgb="FFFAEAEB"/>
      <color rgb="FFFEF6E8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showGridLines="0" tabSelected="1" workbookViewId="0">
      <selection activeCell="D9" sqref="D9"/>
    </sheetView>
  </sheetViews>
  <sheetFormatPr defaultColWidth="9.140625" defaultRowHeight="15.75" customHeight="1" x14ac:dyDescent="0.25"/>
  <cols>
    <col min="1" max="1" width="20.85546875" style="16" customWidth="1"/>
    <col min="2" max="2" width="11" style="13" customWidth="1"/>
    <col min="3" max="3" width="2.42578125" style="13" customWidth="1"/>
    <col min="4" max="8" width="16.5703125" style="15" customWidth="1"/>
    <col min="9" max="9" width="16.5703125" style="14" customWidth="1"/>
    <col min="10" max="16384" width="9.140625" style="16"/>
  </cols>
  <sheetData>
    <row r="1" spans="1:9" ht="15.75" customHeight="1" thickBot="1" x14ac:dyDescent="0.35">
      <c r="A1" s="27" t="s">
        <v>29</v>
      </c>
    </row>
    <row r="2" spans="1:9" ht="15.75" customHeight="1" x14ac:dyDescent="0.3">
      <c r="A2" s="28"/>
    </row>
    <row r="3" spans="1:9" ht="15.75" customHeight="1" x14ac:dyDescent="0.4">
      <c r="A3" s="28"/>
      <c r="D3" s="42"/>
      <c r="E3" s="69" t="s">
        <v>55</v>
      </c>
      <c r="F3" s="69" t="s">
        <v>56</v>
      </c>
      <c r="G3" s="69" t="s">
        <v>57</v>
      </c>
      <c r="H3" s="42"/>
      <c r="I3" s="39"/>
    </row>
    <row r="4" spans="1:9" s="7" customFormat="1" ht="15.75" customHeight="1" x14ac:dyDescent="0.25">
      <c r="A4" s="5" t="s">
        <v>21</v>
      </c>
      <c r="B4" s="6"/>
      <c r="C4" s="6"/>
      <c r="D4" s="32"/>
      <c r="E4" s="44" t="s">
        <v>6</v>
      </c>
      <c r="F4" s="44" t="s">
        <v>7</v>
      </c>
      <c r="G4" s="36" t="s">
        <v>8</v>
      </c>
      <c r="H4" s="32"/>
      <c r="I4" s="32"/>
    </row>
    <row r="5" spans="1:9" s="7" customFormat="1" ht="15.75" customHeight="1" x14ac:dyDescent="0.25">
      <c r="B5" s="6"/>
      <c r="C5" s="6"/>
      <c r="D5" s="32"/>
      <c r="E5" s="45">
        <f>+Rates!G4</f>
        <v>3.03</v>
      </c>
      <c r="F5" s="45">
        <f>+Rates!G5</f>
        <v>5.42</v>
      </c>
      <c r="G5" s="32">
        <f>+Rates!G6</f>
        <v>7.98</v>
      </c>
      <c r="H5" s="32"/>
      <c r="I5" s="32"/>
    </row>
    <row r="6" spans="1:9" s="8" customFormat="1" ht="15.75" customHeight="1" x14ac:dyDescent="0.25">
      <c r="B6" s="9"/>
      <c r="C6" s="9"/>
      <c r="D6" s="33"/>
      <c r="E6" s="33"/>
      <c r="F6" s="33"/>
      <c r="G6" s="33"/>
      <c r="H6" s="33"/>
      <c r="I6" s="32"/>
    </row>
    <row r="7" spans="1:9" s="7" customFormat="1" ht="15.75" customHeight="1" x14ac:dyDescent="0.25">
      <c r="A7" s="10"/>
      <c r="B7" s="6"/>
      <c r="C7" s="6"/>
      <c r="D7" s="111" t="s">
        <v>23</v>
      </c>
      <c r="E7" s="111"/>
      <c r="F7" s="111"/>
      <c r="G7" s="111"/>
      <c r="H7" s="111"/>
      <c r="I7" s="111"/>
    </row>
    <row r="8" spans="1:9" s="7" customFormat="1" ht="15.75" customHeight="1" x14ac:dyDescent="0.25">
      <c r="A8" s="11" t="s">
        <v>26</v>
      </c>
      <c r="B8" s="12" t="s">
        <v>1</v>
      </c>
      <c r="C8" s="6"/>
      <c r="D8" s="34" t="s">
        <v>2</v>
      </c>
      <c r="E8" s="46" t="s">
        <v>9</v>
      </c>
      <c r="F8" s="46" t="s">
        <v>10</v>
      </c>
      <c r="G8" s="34" t="s">
        <v>11</v>
      </c>
      <c r="H8" s="35" t="s">
        <v>3</v>
      </c>
      <c r="I8" s="36" t="s">
        <v>5</v>
      </c>
    </row>
    <row r="9" spans="1:9" ht="15.75" customHeight="1" x14ac:dyDescent="0.25">
      <c r="A9" s="3" t="s">
        <v>4</v>
      </c>
      <c r="B9" s="4">
        <v>1</v>
      </c>
      <c r="D9" s="37">
        <f>VLOOKUP(A9,Rates!$A$3:$C$13,3,FALSE)</f>
        <v>22.21</v>
      </c>
      <c r="E9" s="47">
        <f>IF(B9&lt;8,B9*$E$5,8*$E$5)</f>
        <v>3.03</v>
      </c>
      <c r="F9" s="47">
        <f>IF(B9&lt;8,0,IF(B9&gt;16,8*$F$5,(B9-8)*$F$5))</f>
        <v>0</v>
      </c>
      <c r="G9" s="37">
        <f>IF(B9&gt;16,(B9-16)*$G$5,0)</f>
        <v>0</v>
      </c>
      <c r="H9" s="38">
        <f>+SUM(E9:G9)</f>
        <v>3.03</v>
      </c>
      <c r="I9" s="39">
        <f>+D9+H9</f>
        <v>25.240000000000002</v>
      </c>
    </row>
    <row r="10" spans="1:9" ht="15.75" customHeight="1" thickBot="1" x14ac:dyDescent="0.3">
      <c r="A10" s="17"/>
      <c r="B10" s="18"/>
      <c r="C10" s="18"/>
      <c r="D10" s="40"/>
      <c r="E10" s="40"/>
      <c r="F10" s="40"/>
      <c r="G10" s="40"/>
      <c r="H10" s="40"/>
      <c r="I10" s="41"/>
    </row>
    <row r="11" spans="1:9" ht="15.75" customHeight="1" x14ac:dyDescent="0.25">
      <c r="D11" s="42"/>
      <c r="E11" s="42"/>
      <c r="F11" s="42"/>
      <c r="G11" s="42"/>
      <c r="H11" s="42"/>
      <c r="I11" s="39"/>
    </row>
    <row r="12" spans="1:9" s="20" customFormat="1" ht="15.75" customHeight="1" x14ac:dyDescent="0.25">
      <c r="A12" s="5" t="s">
        <v>27</v>
      </c>
      <c r="B12" s="19"/>
      <c r="C12" s="19"/>
      <c r="D12" s="39"/>
      <c r="E12" s="39"/>
      <c r="F12" s="39"/>
      <c r="G12" s="39"/>
      <c r="H12" s="36" t="s">
        <v>54</v>
      </c>
      <c r="I12" s="39"/>
    </row>
    <row r="13" spans="1:9" s="20" customFormat="1" ht="15.75" customHeight="1" x14ac:dyDescent="0.25">
      <c r="A13" s="5"/>
      <c r="B13" s="19"/>
      <c r="C13" s="19"/>
      <c r="D13" s="39"/>
      <c r="E13" s="39"/>
      <c r="F13" s="39"/>
      <c r="G13" s="39"/>
      <c r="H13" s="39">
        <f>+Rates!G20</f>
        <v>0.54</v>
      </c>
      <c r="I13" s="39"/>
    </row>
    <row r="14" spans="1:9" ht="15.75" customHeight="1" x14ac:dyDescent="0.25">
      <c r="A14" s="5"/>
      <c r="D14" s="42"/>
      <c r="E14" s="42"/>
      <c r="F14" s="42"/>
      <c r="G14" s="42"/>
      <c r="H14" s="42"/>
      <c r="I14" s="39"/>
    </row>
    <row r="15" spans="1:9" s="7" customFormat="1" ht="15.75" customHeight="1" x14ac:dyDescent="0.25">
      <c r="B15" s="6"/>
      <c r="C15" s="6"/>
      <c r="D15" s="111" t="s">
        <v>22</v>
      </c>
      <c r="E15" s="111"/>
      <c r="F15" s="111"/>
      <c r="G15" s="111"/>
      <c r="H15" s="111"/>
      <c r="I15" s="111"/>
    </row>
    <row r="16" spans="1:9" s="7" customFormat="1" ht="15.75" customHeight="1" x14ac:dyDescent="0.25">
      <c r="A16" s="11"/>
      <c r="B16" s="12" t="s">
        <v>1</v>
      </c>
      <c r="C16" s="6"/>
      <c r="D16" s="34" t="s">
        <v>2</v>
      </c>
      <c r="E16" s="50"/>
      <c r="F16" s="51"/>
      <c r="G16" s="52"/>
      <c r="H16" s="35" t="s">
        <v>3</v>
      </c>
      <c r="I16" s="36" t="s">
        <v>5</v>
      </c>
    </row>
    <row r="17" spans="1:9" ht="15.75" customHeight="1" x14ac:dyDescent="0.25">
      <c r="A17" s="21" t="str">
        <f>+A9</f>
        <v>5/8 inch</v>
      </c>
      <c r="B17" s="22">
        <f>IF(B9&lt;21,B9,20)</f>
        <v>1</v>
      </c>
      <c r="D17" s="37">
        <f>+Rates!C20</f>
        <v>5.78</v>
      </c>
      <c r="E17" s="53"/>
      <c r="F17" s="53"/>
      <c r="G17" s="54"/>
      <c r="H17" s="38">
        <f>+B17*$H$13</f>
        <v>0.54</v>
      </c>
      <c r="I17" s="39">
        <f>+D17+H17</f>
        <v>6.32</v>
      </c>
    </row>
    <row r="18" spans="1:9" ht="15.75" customHeight="1" thickBot="1" x14ac:dyDescent="0.3">
      <c r="A18" s="23"/>
      <c r="B18" s="24"/>
      <c r="C18" s="18"/>
      <c r="D18" s="40"/>
      <c r="E18" s="40"/>
      <c r="F18" s="40"/>
      <c r="G18" s="40"/>
      <c r="H18" s="40"/>
      <c r="I18" s="41"/>
    </row>
    <row r="19" spans="1:9" ht="15.75" customHeight="1" x14ac:dyDescent="0.25">
      <c r="D19" s="42"/>
      <c r="E19" s="42"/>
      <c r="F19" s="42"/>
      <c r="G19" s="42"/>
      <c r="H19" s="42"/>
      <c r="I19" s="39"/>
    </row>
    <row r="20" spans="1:9" s="20" customFormat="1" ht="15.75" customHeight="1" x14ac:dyDescent="0.25">
      <c r="A20" s="5" t="s">
        <v>25</v>
      </c>
      <c r="B20" s="19"/>
      <c r="C20" s="19"/>
      <c r="D20" s="39"/>
      <c r="E20" s="39"/>
      <c r="F20" s="39"/>
      <c r="G20" s="39"/>
      <c r="H20" s="39"/>
      <c r="I20" s="39"/>
    </row>
    <row r="21" spans="1:9" s="7" customFormat="1" ht="18" customHeight="1" x14ac:dyDescent="0.25">
      <c r="B21" s="6"/>
      <c r="C21" s="6"/>
      <c r="D21" s="111" t="s">
        <v>28</v>
      </c>
      <c r="E21" s="111"/>
      <c r="F21" s="111"/>
      <c r="G21" s="111"/>
      <c r="H21" s="111"/>
      <c r="I21" s="111"/>
    </row>
    <row r="22" spans="1:9" s="7" customFormat="1" ht="29.25" customHeight="1" x14ac:dyDescent="0.25">
      <c r="A22" s="11"/>
      <c r="B22" s="12" t="s">
        <v>1</v>
      </c>
      <c r="C22" s="6"/>
      <c r="D22" s="34" t="s">
        <v>2</v>
      </c>
      <c r="E22" s="46" t="s">
        <v>9</v>
      </c>
      <c r="F22" s="46" t="s">
        <v>10</v>
      </c>
      <c r="G22" s="34" t="s">
        <v>11</v>
      </c>
      <c r="H22" s="35" t="s">
        <v>3</v>
      </c>
      <c r="I22" s="36" t="s">
        <v>5</v>
      </c>
    </row>
    <row r="23" spans="1:9" s="20" customFormat="1" ht="20.25" customHeight="1" x14ac:dyDescent="0.25">
      <c r="A23" s="25" t="str">
        <f>+A9</f>
        <v>5/8 inch</v>
      </c>
      <c r="B23" s="26">
        <f>+B9</f>
        <v>1</v>
      </c>
      <c r="C23" s="19"/>
      <c r="D23" s="43">
        <f>+D9+D17</f>
        <v>27.990000000000002</v>
      </c>
      <c r="E23" s="48">
        <f>+E9+E17</f>
        <v>3.03</v>
      </c>
      <c r="F23" s="48">
        <f>+F9+F17</f>
        <v>0</v>
      </c>
      <c r="G23" s="39">
        <f>+G9+G17</f>
        <v>0</v>
      </c>
      <c r="H23" s="49">
        <f>+H9+H17</f>
        <v>3.57</v>
      </c>
      <c r="I23" s="39">
        <f>+D23+H23</f>
        <v>31.560000000000002</v>
      </c>
    </row>
  </sheetData>
  <mergeCells count="3">
    <mergeCell ref="D21:I21"/>
    <mergeCell ref="D7:I7"/>
    <mergeCell ref="D15:I15"/>
  </mergeCells>
  <pageMargins left="0.7" right="0.7" top="0.75" bottom="0.75" header="0.3" footer="0.3"/>
  <pageSetup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Rates!$A$4:$A$12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showGridLines="0" workbookViewId="0">
      <selection activeCell="C9" sqref="C9"/>
    </sheetView>
  </sheetViews>
  <sheetFormatPr defaultColWidth="9.140625" defaultRowHeight="15.75" customHeight="1" x14ac:dyDescent="0.25"/>
  <cols>
    <col min="1" max="1" width="21.7109375" style="16" customWidth="1"/>
    <col min="2" max="2" width="11" style="13" customWidth="1"/>
    <col min="3" max="3" width="9.140625" style="13" customWidth="1"/>
    <col min="4" max="4" width="2.42578125" style="13" customWidth="1"/>
    <col min="5" max="7" width="16.140625" style="15" customWidth="1"/>
    <col min="8" max="8" width="16.140625" style="14" customWidth="1"/>
    <col min="9" max="16384" width="9.140625" style="16"/>
  </cols>
  <sheetData>
    <row r="1" spans="1:8" ht="15.75" customHeight="1" thickBot="1" x14ac:dyDescent="0.35">
      <c r="A1" s="27" t="s">
        <v>30</v>
      </c>
    </row>
    <row r="2" spans="1:8" ht="15.75" customHeight="1" x14ac:dyDescent="0.3">
      <c r="A2" s="28"/>
    </row>
    <row r="3" spans="1:8" s="7" customFormat="1" ht="15.75" customHeight="1" x14ac:dyDescent="0.25">
      <c r="A3" s="5" t="s">
        <v>31</v>
      </c>
      <c r="B3" s="6"/>
      <c r="C3" s="6"/>
      <c r="D3" s="6"/>
      <c r="E3" s="111" t="s">
        <v>24</v>
      </c>
      <c r="F3" s="111"/>
      <c r="G3" s="111"/>
      <c r="H3" s="111"/>
    </row>
    <row r="4" spans="1:8" s="7" customFormat="1" ht="15.75" customHeight="1" x14ac:dyDescent="0.25">
      <c r="B4" s="6"/>
      <c r="C4" s="6"/>
      <c r="D4" s="6"/>
      <c r="E4" s="32"/>
      <c r="F4" s="32"/>
      <c r="G4" s="32">
        <f>+Rates!G8</f>
        <v>4.1399999999999997</v>
      </c>
      <c r="H4" s="32"/>
    </row>
    <row r="5" spans="1:8" s="8" customFormat="1" ht="15.75" customHeight="1" x14ac:dyDescent="0.25">
      <c r="B5" s="9"/>
      <c r="C5" s="9"/>
      <c r="D5" s="9"/>
      <c r="E5" s="33"/>
      <c r="F5" s="33"/>
      <c r="G5" s="33"/>
      <c r="H5" s="32"/>
    </row>
    <row r="6" spans="1:8" s="7" customFormat="1" ht="15.75" customHeight="1" x14ac:dyDescent="0.25">
      <c r="A6" s="10"/>
      <c r="B6" s="6"/>
      <c r="C6" s="6"/>
      <c r="D6" s="6"/>
      <c r="E6" s="111" t="s">
        <v>23</v>
      </c>
      <c r="F6" s="111"/>
      <c r="G6" s="111"/>
      <c r="H6" s="111"/>
    </row>
    <row r="7" spans="1:8" s="7" customFormat="1" ht="31.5" customHeight="1" x14ac:dyDescent="0.25">
      <c r="A7" s="11" t="s">
        <v>26</v>
      </c>
      <c r="B7" s="12" t="s">
        <v>1</v>
      </c>
      <c r="C7" s="12" t="s">
        <v>63</v>
      </c>
      <c r="D7" s="6"/>
      <c r="E7" s="34" t="s">
        <v>2</v>
      </c>
      <c r="F7" s="101"/>
      <c r="G7" s="35" t="s">
        <v>3</v>
      </c>
      <c r="H7" s="36" t="s">
        <v>5</v>
      </c>
    </row>
    <row r="8" spans="1:8" ht="15.75" customHeight="1" x14ac:dyDescent="0.25">
      <c r="A8" s="3" t="s">
        <v>4</v>
      </c>
      <c r="B8" s="4">
        <v>1</v>
      </c>
      <c r="C8" s="4">
        <v>1</v>
      </c>
      <c r="E8" s="37">
        <f>VLOOKUP(A8,Rates!$A$3:$C$13,3,FALSE)</f>
        <v>22.21</v>
      </c>
      <c r="F8" s="102"/>
      <c r="G8" s="38">
        <f>+B8*$G$4</f>
        <v>4.1399999999999997</v>
      </c>
      <c r="H8" s="39">
        <f>+SUM(E8:G8)</f>
        <v>26.35</v>
      </c>
    </row>
    <row r="9" spans="1:8" ht="15.75" customHeight="1" thickBot="1" x14ac:dyDescent="0.3">
      <c r="A9" s="17"/>
      <c r="B9" s="18"/>
      <c r="C9" s="18"/>
      <c r="D9" s="18"/>
      <c r="E9" s="40"/>
      <c r="F9" s="40"/>
      <c r="G9" s="40"/>
      <c r="H9" s="41"/>
    </row>
    <row r="10" spans="1:8" ht="15.75" customHeight="1" x14ac:dyDescent="0.25">
      <c r="E10" s="42"/>
      <c r="F10" s="42"/>
      <c r="G10" s="42"/>
      <c r="H10" s="39"/>
    </row>
    <row r="11" spans="1:8" s="20" customFormat="1" ht="15.75" customHeight="1" x14ac:dyDescent="0.25">
      <c r="A11" s="5" t="s">
        <v>32</v>
      </c>
      <c r="B11" s="19"/>
      <c r="C11" s="19"/>
      <c r="D11" s="19"/>
      <c r="E11" s="39"/>
      <c r="F11" s="39"/>
      <c r="G11" s="36" t="s">
        <v>54</v>
      </c>
      <c r="H11" s="39"/>
    </row>
    <row r="12" spans="1:8" s="20" customFormat="1" ht="15.75" customHeight="1" x14ac:dyDescent="0.25">
      <c r="A12" s="5"/>
      <c r="B12" s="19"/>
      <c r="C12" s="19"/>
      <c r="D12" s="19"/>
      <c r="E12" s="39"/>
      <c r="F12" s="39"/>
      <c r="G12" s="39">
        <f>+Rates!G21</f>
        <v>0.63</v>
      </c>
      <c r="H12" s="39"/>
    </row>
    <row r="13" spans="1:8" ht="15.75" customHeight="1" x14ac:dyDescent="0.25">
      <c r="A13" s="5"/>
      <c r="E13" s="42"/>
      <c r="F13" s="42"/>
      <c r="G13" s="42"/>
      <c r="H13" s="39"/>
    </row>
    <row r="14" spans="1:8" s="7" customFormat="1" ht="15.75" customHeight="1" x14ac:dyDescent="0.25">
      <c r="B14" s="6"/>
      <c r="C14" s="6"/>
      <c r="D14" s="6"/>
      <c r="E14" s="111" t="s">
        <v>22</v>
      </c>
      <c r="F14" s="111"/>
      <c r="G14" s="111"/>
      <c r="H14" s="111"/>
    </row>
    <row r="15" spans="1:8" s="7" customFormat="1" ht="26.25" customHeight="1" x14ac:dyDescent="0.25">
      <c r="A15" s="11"/>
      <c r="B15" s="12" t="s">
        <v>1</v>
      </c>
      <c r="C15" s="100" t="s">
        <v>63</v>
      </c>
      <c r="D15" s="6"/>
      <c r="E15" s="34" t="s">
        <v>2</v>
      </c>
      <c r="F15" s="34" t="s">
        <v>64</v>
      </c>
      <c r="G15" s="35" t="s">
        <v>3</v>
      </c>
      <c r="H15" s="36" t="s">
        <v>5</v>
      </c>
    </row>
    <row r="16" spans="1:8" ht="15.75" customHeight="1" x14ac:dyDescent="0.25">
      <c r="A16" s="21" t="str">
        <f>+A8</f>
        <v>5/8 inch</v>
      </c>
      <c r="B16" s="22">
        <f>+B8</f>
        <v>1</v>
      </c>
      <c r="C16" s="22">
        <f>+C8</f>
        <v>1</v>
      </c>
      <c r="E16" s="37">
        <f>+Rates!C21</f>
        <v>4.93</v>
      </c>
      <c r="F16" s="37">
        <f>+Rates!C21*C16</f>
        <v>4.93</v>
      </c>
      <c r="G16" s="38">
        <f>+B16*$G$12</f>
        <v>0.63</v>
      </c>
      <c r="H16" s="39">
        <f>+SUM(E16:G16)</f>
        <v>10.49</v>
      </c>
    </row>
    <row r="17" spans="1:8" ht="15.75" customHeight="1" thickBot="1" x14ac:dyDescent="0.3">
      <c r="A17" s="23"/>
      <c r="B17" s="24"/>
      <c r="C17" s="24"/>
      <c r="D17" s="18"/>
      <c r="E17" s="40"/>
      <c r="F17" s="40"/>
      <c r="G17" s="40"/>
      <c r="H17" s="41"/>
    </row>
    <row r="18" spans="1:8" ht="15.75" customHeight="1" x14ac:dyDescent="0.25">
      <c r="E18" s="42"/>
      <c r="F18" s="42"/>
      <c r="G18" s="42"/>
      <c r="H18" s="39"/>
    </row>
    <row r="19" spans="1:8" s="20" customFormat="1" ht="15.75" customHeight="1" x14ac:dyDescent="0.25">
      <c r="A19" s="5" t="s">
        <v>25</v>
      </c>
      <c r="B19" s="19"/>
      <c r="C19" s="19"/>
      <c r="D19" s="19"/>
      <c r="E19" s="39"/>
      <c r="F19" s="39"/>
      <c r="G19" s="39"/>
      <c r="H19" s="39"/>
    </row>
    <row r="20" spans="1:8" s="7" customFormat="1" ht="18" customHeight="1" x14ac:dyDescent="0.25">
      <c r="B20" s="6"/>
      <c r="C20" s="6"/>
      <c r="D20" s="6"/>
      <c r="E20" s="111" t="s">
        <v>28</v>
      </c>
      <c r="F20" s="111"/>
      <c r="G20" s="111"/>
      <c r="H20" s="111"/>
    </row>
    <row r="21" spans="1:8" s="7" customFormat="1" ht="27.75" customHeight="1" x14ac:dyDescent="0.25">
      <c r="A21" s="11"/>
      <c r="B21" s="12" t="s">
        <v>1</v>
      </c>
      <c r="C21" s="99"/>
      <c r="D21" s="6"/>
      <c r="E21" s="34" t="s">
        <v>2</v>
      </c>
      <c r="F21" s="34" t="s">
        <v>64</v>
      </c>
      <c r="G21" s="35" t="s">
        <v>3</v>
      </c>
      <c r="H21" s="36" t="s">
        <v>5</v>
      </c>
    </row>
    <row r="22" spans="1:8" s="20" customFormat="1" ht="20.25" customHeight="1" x14ac:dyDescent="0.25">
      <c r="A22" s="25" t="str">
        <f>+A8</f>
        <v>5/8 inch</v>
      </c>
      <c r="B22" s="26">
        <f>+B8</f>
        <v>1</v>
      </c>
      <c r="C22" s="26"/>
      <c r="D22" s="19"/>
      <c r="E22" s="43">
        <f>+E8+E16</f>
        <v>27.14</v>
      </c>
      <c r="F22" s="43">
        <f>+F8+F16</f>
        <v>4.93</v>
      </c>
      <c r="G22" s="49">
        <f>+G8+G16</f>
        <v>4.7699999999999996</v>
      </c>
      <c r="H22" s="39">
        <f>+SUM(E22:G22)</f>
        <v>36.840000000000003</v>
      </c>
    </row>
  </sheetData>
  <sheetProtection algorithmName="SHA-512" hashValue="4oj/maUMjGcxCj2hRHD/RdlRgSu1ONPXabFKm2R7z4SVTEhMszCBSTYs9bU3VVSn5bpqxd2y92acQGTD4alS6A==" saltValue="ki0s10mErRl0VNDjwWG0Lg==" spinCount="100000" sheet="1" objects="1" scenarios="1"/>
  <mergeCells count="4">
    <mergeCell ref="E20:H20"/>
    <mergeCell ref="E3:H3"/>
    <mergeCell ref="E6:H6"/>
    <mergeCell ref="E14:H14"/>
  </mergeCells>
  <pageMargins left="0.7" right="0.7" top="0.75" bottom="0.75" header="0.3" footer="0.3"/>
  <pageSetup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Rates!$A$4:$A$12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2"/>
  <sheetViews>
    <sheetView showGridLines="0" workbookViewId="0">
      <selection activeCell="B9" sqref="B9"/>
    </sheetView>
  </sheetViews>
  <sheetFormatPr defaultColWidth="9.140625" defaultRowHeight="15.75" customHeight="1" x14ac:dyDescent="0.25"/>
  <cols>
    <col min="1" max="1" width="25.85546875" style="16" customWidth="1"/>
    <col min="2" max="2" width="13.28515625" style="13" customWidth="1"/>
    <col min="3" max="3" width="2.42578125" style="13" customWidth="1"/>
    <col min="4" max="5" width="17.85546875" style="15" customWidth="1"/>
    <col min="6" max="6" width="17.85546875" style="14" customWidth="1"/>
    <col min="7" max="16384" width="9.140625" style="16"/>
  </cols>
  <sheetData>
    <row r="1" spans="1:6" ht="15.75" customHeight="1" thickBot="1" x14ac:dyDescent="0.35">
      <c r="A1" s="27" t="s">
        <v>38</v>
      </c>
    </row>
    <row r="2" spans="1:6" ht="15.75" customHeight="1" x14ac:dyDescent="0.3">
      <c r="A2" s="28"/>
    </row>
    <row r="3" spans="1:6" s="7" customFormat="1" ht="15.75" customHeight="1" x14ac:dyDescent="0.25">
      <c r="A3" s="5" t="s">
        <v>46</v>
      </c>
      <c r="B3" s="6"/>
      <c r="C3" s="6"/>
      <c r="D3" s="111" t="s">
        <v>24</v>
      </c>
      <c r="E3" s="111"/>
      <c r="F3" s="111"/>
    </row>
    <row r="4" spans="1:6" s="7" customFormat="1" ht="15.75" customHeight="1" x14ac:dyDescent="0.25">
      <c r="B4" s="6"/>
      <c r="C4" s="6"/>
      <c r="D4" s="32"/>
      <c r="E4" s="32">
        <f>+Rates!G10</f>
        <v>4.4400000000000004</v>
      </c>
      <c r="F4" s="32"/>
    </row>
    <row r="5" spans="1:6" s="8" customFormat="1" ht="15.75" customHeight="1" x14ac:dyDescent="0.25">
      <c r="B5" s="9"/>
      <c r="C5" s="9"/>
      <c r="D5" s="33"/>
      <c r="E5" s="33"/>
      <c r="F5" s="32"/>
    </row>
    <row r="6" spans="1:6" s="7" customFormat="1" ht="15.75" customHeight="1" x14ac:dyDescent="0.25">
      <c r="A6" s="10"/>
      <c r="B6" s="6"/>
      <c r="C6" s="6"/>
      <c r="D6" s="111" t="s">
        <v>23</v>
      </c>
      <c r="E6" s="111"/>
      <c r="F6" s="111"/>
    </row>
    <row r="7" spans="1:6" s="7" customFormat="1" ht="15.75" customHeight="1" x14ac:dyDescent="0.25">
      <c r="A7" s="11" t="s">
        <v>26</v>
      </c>
      <c r="B7" s="12" t="s">
        <v>1</v>
      </c>
      <c r="C7" s="6"/>
      <c r="D7" s="34" t="s">
        <v>2</v>
      </c>
      <c r="E7" s="35" t="s">
        <v>3</v>
      </c>
      <c r="F7" s="36" t="s">
        <v>5</v>
      </c>
    </row>
    <row r="8" spans="1:6" ht="15.75" customHeight="1" x14ac:dyDescent="0.25">
      <c r="A8" s="3" t="s">
        <v>16</v>
      </c>
      <c r="B8" s="4">
        <v>1</v>
      </c>
      <c r="D8" s="37">
        <f>VLOOKUP(A8,Rates!$A$3:$C$13,3,FALSE)</f>
        <v>146.63</v>
      </c>
      <c r="E8" s="38">
        <f>+B8*$E$4</f>
        <v>4.4400000000000004</v>
      </c>
      <c r="F8" s="39">
        <f>+D8+E8</f>
        <v>151.07</v>
      </c>
    </row>
    <row r="9" spans="1:6" ht="15.75" customHeight="1" thickBot="1" x14ac:dyDescent="0.3">
      <c r="A9" s="17"/>
      <c r="B9" s="18"/>
      <c r="C9" s="18"/>
      <c r="D9" s="40"/>
      <c r="E9" s="40"/>
      <c r="F9" s="41"/>
    </row>
    <row r="10" spans="1:6" ht="15.75" customHeight="1" x14ac:dyDescent="0.25">
      <c r="D10" s="42"/>
      <c r="E10" s="42"/>
      <c r="F10" s="39"/>
    </row>
    <row r="11" spans="1:6" s="20" customFormat="1" ht="15.75" customHeight="1" x14ac:dyDescent="0.25">
      <c r="A11" s="5" t="s">
        <v>47</v>
      </c>
      <c r="B11" s="19"/>
      <c r="C11" s="19"/>
      <c r="D11" s="39"/>
      <c r="E11" s="36" t="s">
        <v>54</v>
      </c>
      <c r="F11" s="39"/>
    </row>
    <row r="12" spans="1:6" s="20" customFormat="1" ht="15.75" customHeight="1" x14ac:dyDescent="0.25">
      <c r="A12" s="5"/>
      <c r="B12" s="19"/>
      <c r="C12" s="19"/>
      <c r="D12" s="39"/>
      <c r="E12" s="39">
        <f>+Rates!G24</f>
        <v>1.27</v>
      </c>
      <c r="F12" s="39"/>
    </row>
    <row r="13" spans="1:6" ht="15.75" customHeight="1" x14ac:dyDescent="0.25">
      <c r="A13" s="5"/>
      <c r="D13" s="42"/>
      <c r="E13" s="42"/>
      <c r="F13" s="39"/>
    </row>
    <row r="14" spans="1:6" s="7" customFormat="1" ht="15.75" customHeight="1" x14ac:dyDescent="0.25">
      <c r="B14" s="6"/>
      <c r="C14" s="6"/>
      <c r="D14" s="111" t="s">
        <v>22</v>
      </c>
      <c r="E14" s="111"/>
      <c r="F14" s="111"/>
    </row>
    <row r="15" spans="1:6" s="7" customFormat="1" ht="15.75" customHeight="1" x14ac:dyDescent="0.25">
      <c r="A15" s="11"/>
      <c r="B15" s="12" t="s">
        <v>1</v>
      </c>
      <c r="C15" s="6"/>
      <c r="D15" s="34" t="s">
        <v>2</v>
      </c>
      <c r="E15" s="35" t="s">
        <v>3</v>
      </c>
      <c r="F15" s="36" t="s">
        <v>5</v>
      </c>
    </row>
    <row r="16" spans="1:6" ht="15.75" customHeight="1" x14ac:dyDescent="0.25">
      <c r="A16" s="21" t="str">
        <f>+A8</f>
        <v>2 inch</v>
      </c>
      <c r="B16" s="22">
        <f>+B8</f>
        <v>1</v>
      </c>
      <c r="D16" s="37">
        <f>IF(B16&lt;10,Rates!C28,0)</f>
        <v>10.25</v>
      </c>
      <c r="E16" s="38">
        <f>IF(B16&gt;=10,B16*$E$12,0)</f>
        <v>0</v>
      </c>
      <c r="F16" s="39">
        <f>+D16+E16</f>
        <v>10.25</v>
      </c>
    </row>
    <row r="17" spans="1:6" ht="15.75" customHeight="1" thickBot="1" x14ac:dyDescent="0.3">
      <c r="A17" s="23"/>
      <c r="B17" s="24"/>
      <c r="C17" s="18"/>
      <c r="D17" s="40"/>
      <c r="E17" s="40"/>
      <c r="F17" s="41"/>
    </row>
    <row r="18" spans="1:6" ht="15.75" customHeight="1" x14ac:dyDescent="0.25">
      <c r="D18" s="42"/>
      <c r="E18" s="42"/>
      <c r="F18" s="39"/>
    </row>
    <row r="19" spans="1:6" s="20" customFormat="1" ht="15.75" customHeight="1" x14ac:dyDescent="0.25">
      <c r="A19" s="5" t="s">
        <v>25</v>
      </c>
      <c r="B19" s="19"/>
      <c r="C19" s="19"/>
      <c r="D19" s="39"/>
      <c r="E19" s="39"/>
      <c r="F19" s="39"/>
    </row>
    <row r="20" spans="1:6" s="7" customFormat="1" ht="18" customHeight="1" x14ac:dyDescent="0.25">
      <c r="B20" s="6"/>
      <c r="C20" s="6"/>
      <c r="D20" s="111" t="s">
        <v>28</v>
      </c>
      <c r="E20" s="111"/>
      <c r="F20" s="111"/>
    </row>
    <row r="21" spans="1:6" s="7" customFormat="1" ht="19.5" customHeight="1" x14ac:dyDescent="0.25">
      <c r="A21" s="11"/>
      <c r="B21" s="12" t="s">
        <v>1</v>
      </c>
      <c r="C21" s="6"/>
      <c r="D21" s="34" t="s">
        <v>2</v>
      </c>
      <c r="E21" s="35" t="s">
        <v>3</v>
      </c>
      <c r="F21" s="36" t="s">
        <v>5</v>
      </c>
    </row>
    <row r="22" spans="1:6" s="20" customFormat="1" ht="20.25" customHeight="1" x14ac:dyDescent="0.25">
      <c r="A22" s="25" t="str">
        <f>+A8</f>
        <v>2 inch</v>
      </c>
      <c r="B22" s="26">
        <f>+B8</f>
        <v>1</v>
      </c>
      <c r="C22" s="19"/>
      <c r="D22" s="43">
        <f>+D8+D16</f>
        <v>156.88</v>
      </c>
      <c r="E22" s="49">
        <f>+E8+E16</f>
        <v>4.4400000000000004</v>
      </c>
      <c r="F22" s="39">
        <f>+D22+E22</f>
        <v>161.32</v>
      </c>
    </row>
  </sheetData>
  <sheetProtection algorithmName="SHA-512" hashValue="kis3v+Cpr72B+kPdaOLWoYdHbgqFKmA+ioDtI79QSzRV1Q99m/9tM2aB+DSMVFMHip/HD58pslDgihSVB4UHag==" saltValue="J3Rq9UE/Y9OWF/EnOMd3Ig==" spinCount="100000" sheet="1" objects="1" scenarios="1"/>
  <mergeCells count="4">
    <mergeCell ref="D20:F20"/>
    <mergeCell ref="D3:F3"/>
    <mergeCell ref="D6:F6"/>
    <mergeCell ref="D14:F14"/>
  </mergeCells>
  <pageMargins left="0.7" right="0.7" top="0.75" bottom="0.75" header="0.3" footer="0.3"/>
  <pageSetup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Rates!$A$4:$A$12</xm:f>
          </x14:formula1>
          <xm:sqref>A8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2"/>
  <sheetViews>
    <sheetView showGridLines="0" workbookViewId="0">
      <selection activeCell="E51" sqref="E51"/>
    </sheetView>
  </sheetViews>
  <sheetFormatPr defaultColWidth="9.140625" defaultRowHeight="15.75" customHeight="1" x14ac:dyDescent="0.25"/>
  <cols>
    <col min="1" max="1" width="23.140625" style="16" customWidth="1"/>
    <col min="2" max="2" width="14.42578125" style="13" customWidth="1"/>
    <col min="3" max="3" width="2.42578125" style="13" customWidth="1"/>
    <col min="4" max="5" width="18.140625" style="15" customWidth="1"/>
    <col min="6" max="6" width="18.140625" style="14" customWidth="1"/>
    <col min="7" max="16384" width="9.140625" style="16"/>
  </cols>
  <sheetData>
    <row r="1" spans="1:6" ht="15.75" customHeight="1" thickBot="1" x14ac:dyDescent="0.35">
      <c r="A1" s="27" t="s">
        <v>39</v>
      </c>
    </row>
    <row r="2" spans="1:6" ht="15.75" customHeight="1" x14ac:dyDescent="0.3">
      <c r="A2" s="28"/>
    </row>
    <row r="3" spans="1:6" s="7" customFormat="1" ht="15.75" customHeight="1" x14ac:dyDescent="0.25">
      <c r="A3" s="5" t="s">
        <v>48</v>
      </c>
      <c r="B3" s="6"/>
      <c r="C3" s="6"/>
      <c r="D3" s="111" t="s">
        <v>24</v>
      </c>
      <c r="E3" s="111"/>
      <c r="F3" s="111"/>
    </row>
    <row r="4" spans="1:6" s="7" customFormat="1" ht="15.75" customHeight="1" x14ac:dyDescent="0.25">
      <c r="B4" s="6"/>
      <c r="C4" s="6"/>
      <c r="D4" s="32"/>
      <c r="E4" s="32">
        <f>+Rates!G12</f>
        <v>5.01</v>
      </c>
      <c r="F4" s="32"/>
    </row>
    <row r="5" spans="1:6" s="8" customFormat="1" ht="15.75" customHeight="1" x14ac:dyDescent="0.25">
      <c r="B5" s="9"/>
      <c r="C5" s="9"/>
      <c r="D5" s="33"/>
      <c r="E5" s="33"/>
      <c r="F5" s="32"/>
    </row>
    <row r="6" spans="1:6" s="7" customFormat="1" ht="15.75" customHeight="1" x14ac:dyDescent="0.25">
      <c r="A6" s="10"/>
      <c r="B6" s="6"/>
      <c r="C6" s="6"/>
      <c r="D6" s="111" t="s">
        <v>23</v>
      </c>
      <c r="E6" s="111"/>
      <c r="F6" s="111"/>
    </row>
    <row r="7" spans="1:6" s="7" customFormat="1" ht="15.75" customHeight="1" x14ac:dyDescent="0.25">
      <c r="A7" s="11" t="s">
        <v>26</v>
      </c>
      <c r="B7" s="12" t="s">
        <v>1</v>
      </c>
      <c r="C7" s="6"/>
      <c r="D7" s="34" t="s">
        <v>2</v>
      </c>
      <c r="E7" s="35" t="s">
        <v>3</v>
      </c>
      <c r="F7" s="36" t="s">
        <v>5</v>
      </c>
    </row>
    <row r="8" spans="1:6" ht="15.75" customHeight="1" x14ac:dyDescent="0.25">
      <c r="A8" s="3" t="s">
        <v>14</v>
      </c>
      <c r="B8" s="4">
        <v>1</v>
      </c>
      <c r="D8" s="37">
        <f>VLOOKUP(A8,Rates!$A$3:$C$13,3,FALSE)</f>
        <v>48.88</v>
      </c>
      <c r="E8" s="38">
        <f>+B8*$E$4</f>
        <v>5.01</v>
      </c>
      <c r="F8" s="39">
        <f>+D8+E8</f>
        <v>53.89</v>
      </c>
    </row>
    <row r="9" spans="1:6" ht="15.75" customHeight="1" thickBot="1" x14ac:dyDescent="0.3">
      <c r="A9" s="17"/>
      <c r="B9" s="18"/>
      <c r="C9" s="18"/>
      <c r="D9" s="40"/>
      <c r="E9" s="40"/>
      <c r="F9" s="41"/>
    </row>
    <row r="10" spans="1:6" ht="15.75" customHeight="1" x14ac:dyDescent="0.25">
      <c r="D10" s="42"/>
      <c r="E10" s="42"/>
      <c r="F10" s="39"/>
    </row>
    <row r="11" spans="1:6" s="20" customFormat="1" ht="15.75" customHeight="1" x14ac:dyDescent="0.25">
      <c r="A11" s="5" t="s">
        <v>49</v>
      </c>
      <c r="B11" s="19"/>
      <c r="C11" s="19"/>
      <c r="D11" s="39"/>
      <c r="E11" s="36" t="s">
        <v>54</v>
      </c>
      <c r="F11" s="39"/>
    </row>
    <row r="12" spans="1:6" s="20" customFormat="1" ht="15.75" customHeight="1" x14ac:dyDescent="0.25">
      <c r="A12" s="5"/>
      <c r="B12" s="19"/>
      <c r="C12" s="19"/>
      <c r="D12" s="39"/>
      <c r="E12" s="39">
        <f>+Rates!G25</f>
        <v>1.27</v>
      </c>
      <c r="F12" s="39"/>
    </row>
    <row r="13" spans="1:6" ht="15.75" customHeight="1" x14ac:dyDescent="0.25">
      <c r="A13" s="5"/>
      <c r="D13" s="42"/>
      <c r="E13" s="42"/>
      <c r="F13" s="39"/>
    </row>
    <row r="14" spans="1:6" s="7" customFormat="1" ht="15.75" customHeight="1" x14ac:dyDescent="0.25">
      <c r="B14" s="6"/>
      <c r="C14" s="6"/>
      <c r="D14" s="111" t="s">
        <v>22</v>
      </c>
      <c r="E14" s="111"/>
      <c r="F14" s="111"/>
    </row>
    <row r="15" spans="1:6" s="7" customFormat="1" ht="15.75" customHeight="1" x14ac:dyDescent="0.25">
      <c r="A15" s="11"/>
      <c r="B15" s="12" t="s">
        <v>1</v>
      </c>
      <c r="C15" s="6"/>
      <c r="D15" s="34" t="s">
        <v>2</v>
      </c>
      <c r="E15" s="35" t="s">
        <v>3</v>
      </c>
      <c r="F15" s="36" t="s">
        <v>5</v>
      </c>
    </row>
    <row r="16" spans="1:6" ht="15.75" customHeight="1" x14ac:dyDescent="0.25">
      <c r="A16" s="21" t="str">
        <f>+A8</f>
        <v>1 inch</v>
      </c>
      <c r="B16" s="22">
        <f>+B8</f>
        <v>1</v>
      </c>
      <c r="D16" s="37">
        <f>IF(B16&lt;10,Rates!C28,0)</f>
        <v>10.25</v>
      </c>
      <c r="E16" s="38">
        <f>IF(B16&gt;=10,B16*$E$12,0)</f>
        <v>0</v>
      </c>
      <c r="F16" s="39">
        <f>+D16+E16</f>
        <v>10.25</v>
      </c>
    </row>
    <row r="17" spans="1:6" ht="15.75" customHeight="1" thickBot="1" x14ac:dyDescent="0.3">
      <c r="A17" s="23"/>
      <c r="B17" s="24"/>
      <c r="C17" s="18"/>
      <c r="D17" s="40"/>
      <c r="E17" s="40"/>
      <c r="F17" s="41"/>
    </row>
    <row r="18" spans="1:6" ht="15.75" customHeight="1" x14ac:dyDescent="0.25">
      <c r="D18" s="42"/>
      <c r="E18" s="42"/>
      <c r="F18" s="39"/>
    </row>
    <row r="19" spans="1:6" s="20" customFormat="1" ht="15.75" customHeight="1" x14ac:dyDescent="0.25">
      <c r="A19" s="5" t="s">
        <v>25</v>
      </c>
      <c r="B19" s="19"/>
      <c r="C19" s="19"/>
      <c r="D19" s="39"/>
      <c r="E19" s="39"/>
      <c r="F19" s="39"/>
    </row>
    <row r="20" spans="1:6" s="7" customFormat="1" ht="18" customHeight="1" x14ac:dyDescent="0.25">
      <c r="B20" s="6"/>
      <c r="C20" s="6"/>
      <c r="D20" s="111" t="s">
        <v>28</v>
      </c>
      <c r="E20" s="111"/>
      <c r="F20" s="111"/>
    </row>
    <row r="21" spans="1:6" s="7" customFormat="1" ht="19.5" customHeight="1" x14ac:dyDescent="0.25">
      <c r="A21" s="11"/>
      <c r="B21" s="12" t="s">
        <v>1</v>
      </c>
      <c r="C21" s="6"/>
      <c r="D21" s="34" t="s">
        <v>2</v>
      </c>
      <c r="E21" s="35" t="s">
        <v>3</v>
      </c>
      <c r="F21" s="36" t="s">
        <v>5</v>
      </c>
    </row>
    <row r="22" spans="1:6" s="20" customFormat="1" ht="20.25" customHeight="1" x14ac:dyDescent="0.25">
      <c r="A22" s="25" t="str">
        <f>+A8</f>
        <v>1 inch</v>
      </c>
      <c r="B22" s="26">
        <f>+B8</f>
        <v>1</v>
      </c>
      <c r="C22" s="19"/>
      <c r="D22" s="43">
        <f>+D8+D16</f>
        <v>59.13</v>
      </c>
      <c r="E22" s="49">
        <f>+E8+E16</f>
        <v>5.01</v>
      </c>
      <c r="F22" s="39">
        <f>+D22+E22</f>
        <v>64.14</v>
      </c>
    </row>
  </sheetData>
  <sheetProtection algorithmName="SHA-512" hashValue="7EZaeQIxhHkDkeCXwkXNWJkrIjuWEHJO96vIkBYT9SqmOnfeEBVkmpYKhtxXTcDARG6XzTM3joWlhSjBobX7JA==" saltValue="dheIQ6KZhCqLLBhkwFC9Uw==" spinCount="100000" sheet="1" objects="1" scenarios="1"/>
  <mergeCells count="4">
    <mergeCell ref="D20:F20"/>
    <mergeCell ref="D3:F3"/>
    <mergeCell ref="D6:F6"/>
    <mergeCell ref="D14:F14"/>
  </mergeCells>
  <pageMargins left="0.7" right="0.7" top="0.75" bottom="0.75" header="0.3" footer="0.3"/>
  <pageSetup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Rates!$A$4:$A$12</xm:f>
          </x14:formula1>
          <xm:sqref>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2"/>
  <sheetViews>
    <sheetView showGridLines="0" workbookViewId="0">
      <selection activeCell="D16" sqref="D16"/>
    </sheetView>
  </sheetViews>
  <sheetFormatPr defaultColWidth="9.140625" defaultRowHeight="15.75" customHeight="1" x14ac:dyDescent="0.25"/>
  <cols>
    <col min="1" max="1" width="21.42578125" style="16" customWidth="1"/>
    <col min="2" max="2" width="16" style="13" customWidth="1"/>
    <col min="3" max="3" width="2.42578125" style="13" customWidth="1"/>
    <col min="4" max="5" width="18.7109375" style="15" customWidth="1"/>
    <col min="6" max="6" width="18.7109375" style="14" customWidth="1"/>
    <col min="7" max="16384" width="9.140625" style="16"/>
  </cols>
  <sheetData>
    <row r="1" spans="1:6" ht="15.75" customHeight="1" thickBot="1" x14ac:dyDescent="0.35">
      <c r="A1" s="27" t="s">
        <v>44</v>
      </c>
    </row>
    <row r="2" spans="1:6" ht="15.75" customHeight="1" x14ac:dyDescent="0.3">
      <c r="A2" s="28"/>
    </row>
    <row r="3" spans="1:6" s="7" customFormat="1" ht="15.75" customHeight="1" x14ac:dyDescent="0.25">
      <c r="A3" s="5" t="s">
        <v>51</v>
      </c>
      <c r="B3" s="6"/>
      <c r="C3" s="6"/>
      <c r="D3" s="111" t="s">
        <v>24</v>
      </c>
      <c r="E3" s="111"/>
      <c r="F3" s="111"/>
    </row>
    <row r="4" spans="1:6" s="7" customFormat="1" ht="15.75" customHeight="1" x14ac:dyDescent="0.25">
      <c r="B4" s="6"/>
      <c r="C4" s="6"/>
      <c r="D4" s="32"/>
      <c r="E4" s="32">
        <f>+Rates!G10</f>
        <v>4.4400000000000004</v>
      </c>
      <c r="F4" s="32"/>
    </row>
    <row r="5" spans="1:6" s="8" customFormat="1" ht="15.75" customHeight="1" x14ac:dyDescent="0.25">
      <c r="B5" s="9"/>
      <c r="C5" s="9"/>
      <c r="D5" s="33"/>
      <c r="E5" s="33"/>
      <c r="F5" s="32"/>
    </row>
    <row r="6" spans="1:6" s="7" customFormat="1" ht="15.75" customHeight="1" x14ac:dyDescent="0.25">
      <c r="A6" s="10"/>
      <c r="B6" s="6"/>
      <c r="C6" s="6"/>
      <c r="D6" s="111" t="s">
        <v>23</v>
      </c>
      <c r="E6" s="111"/>
      <c r="F6" s="111"/>
    </row>
    <row r="7" spans="1:6" s="7" customFormat="1" ht="15.75" customHeight="1" x14ac:dyDescent="0.25">
      <c r="A7" s="11" t="s">
        <v>26</v>
      </c>
      <c r="B7" s="12" t="s">
        <v>1</v>
      </c>
      <c r="C7" s="6"/>
      <c r="D7" s="34" t="s">
        <v>2</v>
      </c>
      <c r="E7" s="35" t="s">
        <v>3</v>
      </c>
      <c r="F7" s="36" t="s">
        <v>5</v>
      </c>
    </row>
    <row r="8" spans="1:6" ht="15.75" customHeight="1" x14ac:dyDescent="0.25">
      <c r="A8" s="3" t="s">
        <v>14</v>
      </c>
      <c r="B8" s="4">
        <v>1</v>
      </c>
      <c r="D8" s="37">
        <f>VLOOKUP(A8,Rates!$A$3:$C$13,3,FALSE)</f>
        <v>48.88</v>
      </c>
      <c r="E8" s="38">
        <f>+B8*$E$4</f>
        <v>4.4400000000000004</v>
      </c>
      <c r="F8" s="39">
        <f>+D8+E8</f>
        <v>53.32</v>
      </c>
    </row>
    <row r="9" spans="1:6" ht="15.75" customHeight="1" thickBot="1" x14ac:dyDescent="0.3">
      <c r="A9" s="17"/>
      <c r="B9" s="18"/>
      <c r="C9" s="18"/>
      <c r="D9" s="40"/>
      <c r="E9" s="40"/>
      <c r="F9" s="41"/>
    </row>
    <row r="10" spans="1:6" ht="15.75" customHeight="1" x14ac:dyDescent="0.25">
      <c r="D10" s="42"/>
      <c r="E10" s="42"/>
      <c r="F10" s="39"/>
    </row>
    <row r="11" spans="1:6" s="20" customFormat="1" ht="15.75" customHeight="1" x14ac:dyDescent="0.25">
      <c r="A11" s="5" t="s">
        <v>52</v>
      </c>
      <c r="B11" s="19"/>
      <c r="C11" s="19"/>
      <c r="D11" s="39"/>
      <c r="E11" s="36" t="s">
        <v>54</v>
      </c>
      <c r="F11" s="39"/>
    </row>
    <row r="12" spans="1:6" s="20" customFormat="1" ht="15.75" customHeight="1" x14ac:dyDescent="0.25">
      <c r="A12" s="5"/>
      <c r="B12" s="19"/>
      <c r="C12" s="19"/>
      <c r="D12" s="39"/>
      <c r="E12" s="39">
        <f>+Rates!G26</f>
        <v>1.27</v>
      </c>
      <c r="F12" s="39"/>
    </row>
    <row r="13" spans="1:6" ht="15.75" customHeight="1" x14ac:dyDescent="0.25">
      <c r="A13" s="5"/>
      <c r="D13" s="42"/>
      <c r="E13" s="42"/>
      <c r="F13" s="39"/>
    </row>
    <row r="14" spans="1:6" s="7" customFormat="1" ht="15.75" customHeight="1" x14ac:dyDescent="0.25">
      <c r="B14" s="6"/>
      <c r="C14" s="6"/>
      <c r="D14" s="111" t="s">
        <v>22</v>
      </c>
      <c r="E14" s="111"/>
      <c r="F14" s="111"/>
    </row>
    <row r="15" spans="1:6" s="7" customFormat="1" ht="15.75" customHeight="1" x14ac:dyDescent="0.25">
      <c r="A15" s="11"/>
      <c r="B15" s="12" t="s">
        <v>1</v>
      </c>
      <c r="C15" s="6"/>
      <c r="D15" s="34" t="s">
        <v>2</v>
      </c>
      <c r="E15" s="35" t="s">
        <v>3</v>
      </c>
      <c r="F15" s="36" t="s">
        <v>5</v>
      </c>
    </row>
    <row r="16" spans="1:6" ht="15.75" customHeight="1" x14ac:dyDescent="0.25">
      <c r="A16" s="21" t="str">
        <f>+A8</f>
        <v>1 inch</v>
      </c>
      <c r="B16" s="22">
        <f>+B8</f>
        <v>1</v>
      </c>
      <c r="D16" s="37">
        <f>IF(B16&lt;10,Rates!C28,0)</f>
        <v>10.25</v>
      </c>
      <c r="E16" s="38">
        <f>IF(B16&gt;=10,B16*$E$12,0)</f>
        <v>0</v>
      </c>
      <c r="F16" s="39">
        <f>+D16+E16</f>
        <v>10.25</v>
      </c>
    </row>
    <row r="17" spans="1:6" ht="15.75" customHeight="1" thickBot="1" x14ac:dyDescent="0.3">
      <c r="A17" s="23"/>
      <c r="B17" s="24"/>
      <c r="C17" s="18"/>
      <c r="D17" s="40"/>
      <c r="E17" s="40"/>
      <c r="F17" s="41"/>
    </row>
    <row r="18" spans="1:6" ht="15.75" customHeight="1" x14ac:dyDescent="0.25">
      <c r="D18" s="42"/>
      <c r="E18" s="42"/>
      <c r="F18" s="39"/>
    </row>
    <row r="19" spans="1:6" s="20" customFormat="1" ht="15.75" customHeight="1" x14ac:dyDescent="0.25">
      <c r="A19" s="5" t="s">
        <v>25</v>
      </c>
      <c r="B19" s="19"/>
      <c r="C19" s="19"/>
      <c r="D19" s="39"/>
      <c r="E19" s="39"/>
      <c r="F19" s="39"/>
    </row>
    <row r="20" spans="1:6" s="7" customFormat="1" ht="18" customHeight="1" x14ac:dyDescent="0.25">
      <c r="B20" s="6"/>
      <c r="C20" s="6"/>
      <c r="D20" s="111" t="s">
        <v>28</v>
      </c>
      <c r="E20" s="111"/>
      <c r="F20" s="111"/>
    </row>
    <row r="21" spans="1:6" s="7" customFormat="1" ht="19.5" customHeight="1" x14ac:dyDescent="0.25">
      <c r="A21" s="11"/>
      <c r="B21" s="12" t="s">
        <v>1</v>
      </c>
      <c r="C21" s="6"/>
      <c r="D21" s="34" t="s">
        <v>2</v>
      </c>
      <c r="E21" s="35" t="s">
        <v>3</v>
      </c>
      <c r="F21" s="36" t="s">
        <v>5</v>
      </c>
    </row>
    <row r="22" spans="1:6" s="20" customFormat="1" ht="20.25" customHeight="1" x14ac:dyDescent="0.25">
      <c r="A22" s="25" t="str">
        <f>+A8</f>
        <v>1 inch</v>
      </c>
      <c r="B22" s="26">
        <f>+B8</f>
        <v>1</v>
      </c>
      <c r="C22" s="19"/>
      <c r="D22" s="43">
        <f>+D8+D16</f>
        <v>59.13</v>
      </c>
      <c r="E22" s="49">
        <f>+E8+E16</f>
        <v>4.4400000000000004</v>
      </c>
      <c r="F22" s="39">
        <f>+D22+E22</f>
        <v>63.57</v>
      </c>
    </row>
  </sheetData>
  <sheetProtection algorithmName="SHA-512" hashValue="vheIBtyDHkl/BiCu4qrtVAzMDJyK/FH4pzbjpyFDkd/WS65fcTtaMaSFkUi7TJdFEf+fi26VA/GtnZaBUS75kA==" saltValue="7tmCv6tuIGa9ib3TmFjTZg==" spinCount="100000" sheet="1" objects="1" scenarios="1"/>
  <mergeCells count="4">
    <mergeCell ref="D20:F20"/>
    <mergeCell ref="D3:F3"/>
    <mergeCell ref="D6:F6"/>
    <mergeCell ref="D14:F14"/>
  </mergeCells>
  <pageMargins left="0.7" right="0.7" top="0.75" bottom="0.75" header="0.3" footer="0.3"/>
  <pageSetup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Rates!$A$4:$A$12</xm:f>
          </x14:formula1>
          <xm:sqref>A8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"/>
  <sheetViews>
    <sheetView showGridLines="0" workbookViewId="0">
      <selection activeCell="B9" sqref="B9"/>
    </sheetView>
  </sheetViews>
  <sheetFormatPr defaultColWidth="9.140625" defaultRowHeight="15.75" customHeight="1" x14ac:dyDescent="0.25"/>
  <cols>
    <col min="1" max="1" width="22.42578125" style="16" customWidth="1"/>
    <col min="2" max="2" width="13.85546875" style="13" customWidth="1"/>
    <col min="3" max="3" width="2.42578125" style="13" customWidth="1"/>
    <col min="4" max="5" width="19.42578125" style="15" customWidth="1"/>
    <col min="6" max="6" width="19.42578125" style="14" customWidth="1"/>
    <col min="7" max="16384" width="9.140625" style="16"/>
  </cols>
  <sheetData>
    <row r="1" spans="1:6" ht="15.75" customHeight="1" thickBot="1" x14ac:dyDescent="0.35">
      <c r="A1" s="27" t="s">
        <v>40</v>
      </c>
    </row>
    <row r="2" spans="1:6" ht="15.75" customHeight="1" x14ac:dyDescent="0.3">
      <c r="A2" s="28"/>
    </row>
    <row r="3" spans="1:6" s="7" customFormat="1" ht="15.75" customHeight="1" x14ac:dyDescent="0.25">
      <c r="A3" s="5" t="s">
        <v>50</v>
      </c>
      <c r="B3" s="6"/>
      <c r="C3" s="6"/>
      <c r="D3" s="111" t="s">
        <v>24</v>
      </c>
      <c r="E3" s="111"/>
      <c r="F3" s="111"/>
    </row>
    <row r="4" spans="1:6" s="7" customFormat="1" ht="15.75" customHeight="1" x14ac:dyDescent="0.25">
      <c r="B4" s="6"/>
      <c r="C4" s="6"/>
      <c r="D4" s="32"/>
      <c r="E4" s="32">
        <f>+Rates!G14</f>
        <v>6.05</v>
      </c>
      <c r="F4" s="32"/>
    </row>
    <row r="5" spans="1:6" s="8" customFormat="1" ht="15.75" customHeight="1" x14ac:dyDescent="0.25">
      <c r="B5" s="9"/>
      <c r="C5" s="9"/>
      <c r="D5" s="33"/>
      <c r="E5" s="33"/>
      <c r="F5" s="32"/>
    </row>
    <row r="6" spans="1:6" s="7" customFormat="1" ht="15.75" customHeight="1" x14ac:dyDescent="0.25">
      <c r="A6" s="10"/>
      <c r="B6" s="6"/>
      <c r="C6" s="6"/>
      <c r="D6" s="111" t="s">
        <v>23</v>
      </c>
      <c r="E6" s="111"/>
      <c r="F6" s="111"/>
    </row>
    <row r="7" spans="1:6" s="7" customFormat="1" ht="15.75" customHeight="1" x14ac:dyDescent="0.25">
      <c r="A7" s="11" t="s">
        <v>26</v>
      </c>
      <c r="B7" s="12" t="s">
        <v>1</v>
      </c>
      <c r="C7" s="6"/>
      <c r="D7" s="34" t="s">
        <v>2</v>
      </c>
      <c r="E7" s="35" t="s">
        <v>3</v>
      </c>
      <c r="F7" s="36" t="s">
        <v>5</v>
      </c>
    </row>
    <row r="8" spans="1:6" ht="15.75" customHeight="1" x14ac:dyDescent="0.25">
      <c r="A8" s="3" t="s">
        <v>16</v>
      </c>
      <c r="B8" s="4">
        <v>1</v>
      </c>
      <c r="D8" s="37">
        <f>VLOOKUP(A8,Rates!$A$3:$C$13,3,FALSE)</f>
        <v>146.63</v>
      </c>
      <c r="E8" s="38">
        <f>+B8*$E$4</f>
        <v>6.05</v>
      </c>
      <c r="F8" s="39">
        <f>+D8+E8</f>
        <v>152.68</v>
      </c>
    </row>
    <row r="9" spans="1:6" ht="15.75" customHeight="1" x14ac:dyDescent="0.25">
      <c r="A9" s="103"/>
      <c r="B9" s="104"/>
      <c r="C9" s="104"/>
      <c r="D9" s="105"/>
      <c r="E9" s="105"/>
      <c r="F9" s="106"/>
    </row>
    <row r="10" spans="1:6" s="107" customFormat="1" ht="15.75" customHeight="1" x14ac:dyDescent="0.25">
      <c r="B10" s="108"/>
      <c r="C10" s="108"/>
      <c r="D10" s="109"/>
      <c r="E10" s="109"/>
      <c r="F10" s="110"/>
    </row>
  </sheetData>
  <sheetProtection algorithmName="SHA-512" hashValue="4QUIrWtQCPqNifyiqxlLzXlqRKG0sXNgoMbTZuGf2Hzjf2ODrTyy+cBKQUBcj/JJfl9KbrCQ+o5Pox4Iqt+smQ==" saltValue="0uSeWoX+mvJ0ysdYyXFrFQ==" spinCount="100000" sheet="1" objects="1" scenarios="1"/>
  <mergeCells count="2">
    <mergeCell ref="D3:F3"/>
    <mergeCell ref="D6:F6"/>
  </mergeCells>
  <pageMargins left="0.7" right="0.7" top="0.75" bottom="0.75" header="0.3" footer="0.3"/>
  <pageSetup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Rates!$A$4:$A$12</xm:f>
          </x14:formula1>
          <xm:sqref>A8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0"/>
  <sheetViews>
    <sheetView showGridLines="0" workbookViewId="0">
      <selection activeCell="D8" sqref="D8"/>
    </sheetView>
  </sheetViews>
  <sheetFormatPr defaultColWidth="9.140625" defaultRowHeight="15.75" customHeight="1" x14ac:dyDescent="0.25"/>
  <cols>
    <col min="1" max="1" width="24.42578125" style="16" customWidth="1"/>
    <col min="2" max="2" width="17.5703125" style="13" customWidth="1"/>
    <col min="3" max="3" width="2.42578125" style="13" customWidth="1"/>
    <col min="4" max="5" width="21.42578125" style="15" customWidth="1"/>
    <col min="6" max="6" width="21.42578125" style="14" customWidth="1"/>
    <col min="7" max="16384" width="9.140625" style="16"/>
  </cols>
  <sheetData>
    <row r="1" spans="1:6" ht="15.75" customHeight="1" thickBot="1" x14ac:dyDescent="0.35">
      <c r="A1" s="27" t="s">
        <v>60</v>
      </c>
    </row>
    <row r="2" spans="1:6" ht="15.75" customHeight="1" x14ac:dyDescent="0.3">
      <c r="A2" s="28"/>
    </row>
    <row r="3" spans="1:6" s="7" customFormat="1" ht="15.75" customHeight="1" x14ac:dyDescent="0.25">
      <c r="A3" s="5" t="s">
        <v>61</v>
      </c>
      <c r="B3" s="6"/>
      <c r="C3" s="6"/>
      <c r="D3" s="111" t="s">
        <v>24</v>
      </c>
      <c r="E3" s="111"/>
      <c r="F3" s="111"/>
    </row>
    <row r="4" spans="1:6" s="7" customFormat="1" ht="15.75" customHeight="1" x14ac:dyDescent="0.25">
      <c r="B4" s="6"/>
      <c r="C4" s="6"/>
      <c r="D4" s="32"/>
      <c r="E4" s="32">
        <f>+Rates!O5</f>
        <v>6.05</v>
      </c>
      <c r="F4" s="32"/>
    </row>
    <row r="5" spans="1:6" s="8" customFormat="1" ht="15.75" customHeight="1" x14ac:dyDescent="0.25">
      <c r="B5" s="9"/>
      <c r="C5" s="9"/>
      <c r="D5" s="33"/>
      <c r="E5" s="33"/>
      <c r="F5" s="32"/>
    </row>
    <row r="6" spans="1:6" s="7" customFormat="1" ht="15.75" customHeight="1" x14ac:dyDescent="0.25">
      <c r="A6" s="10"/>
      <c r="B6" s="6"/>
      <c r="C6" s="6"/>
      <c r="D6" s="111" t="s">
        <v>23</v>
      </c>
      <c r="E6" s="111"/>
      <c r="F6" s="111"/>
    </row>
    <row r="7" spans="1:6" s="7" customFormat="1" ht="15.75" customHeight="1" x14ac:dyDescent="0.25">
      <c r="A7" s="11" t="s">
        <v>26</v>
      </c>
      <c r="B7" s="12" t="s">
        <v>1</v>
      </c>
      <c r="C7" s="6"/>
      <c r="D7" s="34" t="s">
        <v>2</v>
      </c>
      <c r="E7" s="35" t="s">
        <v>3</v>
      </c>
      <c r="F7" s="70" t="s">
        <v>5</v>
      </c>
    </row>
    <row r="8" spans="1:6" ht="15.75" customHeight="1" x14ac:dyDescent="0.25">
      <c r="A8" s="3" t="s">
        <v>18</v>
      </c>
      <c r="B8" s="4">
        <v>1</v>
      </c>
      <c r="D8" s="37">
        <f>VLOOKUP(A8,Rates!$I$3:$K$9,3,FALSE)</f>
        <v>37.49</v>
      </c>
      <c r="E8" s="38">
        <f>+B8*$E$4</f>
        <v>6.05</v>
      </c>
      <c r="F8" s="39">
        <f>+D8+E8</f>
        <v>43.54</v>
      </c>
    </row>
    <row r="9" spans="1:6" ht="15.75" customHeight="1" thickBot="1" x14ac:dyDescent="0.3">
      <c r="A9" s="17"/>
      <c r="B9" s="18"/>
      <c r="C9" s="18"/>
      <c r="D9" s="40"/>
      <c r="E9" s="40"/>
      <c r="F9" s="41"/>
    </row>
    <row r="10" spans="1:6" ht="15.75" customHeight="1" x14ac:dyDescent="0.25">
      <c r="D10" s="83"/>
      <c r="E10" s="83"/>
      <c r="F10" s="84"/>
    </row>
  </sheetData>
  <sheetProtection algorithmName="SHA-512" hashValue="zqnDpagmfot+KixcJsrbGnchWKKLtgbE2mYlfTb/nKqVPWbzLxfdv6Vz2BsbMACyxpfV+OdLkbBFtvOWKRaEFg==" saltValue="v86x445lzm6Aqw0B27SRyA==" spinCount="100000" sheet="1" objects="1" scenarios="1"/>
  <mergeCells count="2">
    <mergeCell ref="D3:F3"/>
    <mergeCell ref="D6:F6"/>
  </mergeCells>
  <pageMargins left="0.7" right="0.7" top="0.75" bottom="0.75" header="0.3" footer="0.3"/>
  <pageSetup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Rates!$I$4:$I$9</xm:f>
          </x14:formula1>
          <xm:sqref>A8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0"/>
  <sheetViews>
    <sheetView showGridLines="0" workbookViewId="0">
      <selection activeCell="C28" sqref="C28"/>
    </sheetView>
  </sheetViews>
  <sheetFormatPr defaultRowHeight="15" x14ac:dyDescent="0.25"/>
  <cols>
    <col min="1" max="1" width="18.85546875" customWidth="1"/>
    <col min="2" max="3" width="14.42578125" customWidth="1"/>
    <col min="4" max="4" width="3.85546875" customWidth="1"/>
    <col min="5" max="5" width="25.28515625" style="29" customWidth="1"/>
    <col min="6" max="7" width="11.85546875" customWidth="1"/>
    <col min="8" max="8" width="9.140625" style="71"/>
    <col min="9" max="11" width="13.85546875" style="71" customWidth="1"/>
    <col min="12" max="12" width="3.5703125" style="71" customWidth="1"/>
    <col min="13" max="13" width="20" style="71" customWidth="1"/>
    <col min="14" max="14" width="13.85546875" style="71" customWidth="1"/>
    <col min="15" max="16" width="13.85546875" customWidth="1"/>
  </cols>
  <sheetData>
    <row r="1" spans="1:15" x14ac:dyDescent="0.25">
      <c r="A1" s="55" t="s">
        <v>0</v>
      </c>
      <c r="B1" s="56"/>
      <c r="C1" s="56"/>
      <c r="D1" s="56"/>
      <c r="E1" s="57"/>
      <c r="F1" s="56"/>
      <c r="G1" s="56"/>
    </row>
    <row r="2" spans="1:15" s="1" customFormat="1" x14ac:dyDescent="0.25">
      <c r="A2" s="58" t="s">
        <v>41</v>
      </c>
      <c r="B2" s="59"/>
      <c r="C2" s="59"/>
      <c r="D2" s="59"/>
      <c r="E2" s="60" t="s">
        <v>53</v>
      </c>
      <c r="F2" s="62">
        <v>45292</v>
      </c>
      <c r="G2" s="62">
        <v>45658</v>
      </c>
      <c r="H2" s="72"/>
      <c r="I2" s="74" t="s">
        <v>58</v>
      </c>
      <c r="J2" s="75"/>
      <c r="K2" s="75"/>
      <c r="L2" s="75"/>
      <c r="M2" s="75"/>
      <c r="N2" s="75"/>
      <c r="O2" s="75"/>
    </row>
    <row r="3" spans="1:15" x14ac:dyDescent="0.25">
      <c r="A3" s="61" t="s">
        <v>12</v>
      </c>
      <c r="B3" s="62">
        <v>45292</v>
      </c>
      <c r="C3" s="62">
        <v>45658</v>
      </c>
      <c r="D3" s="56"/>
      <c r="E3" s="63" t="s">
        <v>29</v>
      </c>
      <c r="F3" s="64"/>
      <c r="G3" s="64"/>
      <c r="I3" s="78" t="s">
        <v>12</v>
      </c>
      <c r="J3" s="77">
        <v>45292</v>
      </c>
      <c r="K3" s="77">
        <v>45658</v>
      </c>
      <c r="L3" s="79"/>
      <c r="M3" s="76" t="s">
        <v>53</v>
      </c>
      <c r="N3" s="77">
        <v>45292</v>
      </c>
      <c r="O3" s="77">
        <v>45658</v>
      </c>
    </row>
    <row r="4" spans="1:15" x14ac:dyDescent="0.25">
      <c r="A4" s="65" t="s">
        <v>4</v>
      </c>
      <c r="B4" s="64">
        <v>20.76</v>
      </c>
      <c r="C4" s="64">
        <v>22.21</v>
      </c>
      <c r="D4" s="56"/>
      <c r="E4" s="66" t="s">
        <v>33</v>
      </c>
      <c r="F4" s="64">
        <v>2.83</v>
      </c>
      <c r="G4" s="64">
        <v>3.03</v>
      </c>
      <c r="I4" s="82" t="s">
        <v>16</v>
      </c>
      <c r="J4" s="80">
        <v>9.14</v>
      </c>
      <c r="K4" s="80">
        <v>9.7799999999999994</v>
      </c>
      <c r="L4" s="79"/>
      <c r="M4" s="81" t="s">
        <v>59</v>
      </c>
      <c r="N4" s="80"/>
      <c r="O4" s="80"/>
    </row>
    <row r="5" spans="1:15" x14ac:dyDescent="0.25">
      <c r="A5" s="67" t="s">
        <v>13</v>
      </c>
      <c r="B5" s="64">
        <v>29.07</v>
      </c>
      <c r="C5" s="64">
        <v>31.1</v>
      </c>
      <c r="D5" s="56"/>
      <c r="E5" s="66" t="s">
        <v>34</v>
      </c>
      <c r="F5" s="64">
        <v>5.07</v>
      </c>
      <c r="G5" s="64">
        <v>5.42</v>
      </c>
      <c r="I5" s="82" t="s">
        <v>17</v>
      </c>
      <c r="J5" s="80">
        <v>18.649999999999999</v>
      </c>
      <c r="K5" s="80">
        <v>19.96</v>
      </c>
      <c r="L5" s="79"/>
      <c r="M5" s="81" t="s">
        <v>37</v>
      </c>
      <c r="N5" s="80">
        <v>5.65</v>
      </c>
      <c r="O5" s="80">
        <v>6.05</v>
      </c>
    </row>
    <row r="6" spans="1:15" x14ac:dyDescent="0.25">
      <c r="A6" s="67" t="s">
        <v>14</v>
      </c>
      <c r="B6" s="64">
        <v>45.68</v>
      </c>
      <c r="C6" s="64">
        <v>48.88</v>
      </c>
      <c r="D6" s="56"/>
      <c r="E6" s="66" t="s">
        <v>35</v>
      </c>
      <c r="F6" s="64">
        <v>7.46</v>
      </c>
      <c r="G6" s="64">
        <v>7.98</v>
      </c>
      <c r="I6" s="82" t="s">
        <v>18</v>
      </c>
      <c r="J6" s="80">
        <v>35.04</v>
      </c>
      <c r="K6" s="80">
        <v>37.49</v>
      </c>
      <c r="L6" s="79"/>
      <c r="M6" s="81"/>
      <c r="N6" s="80"/>
      <c r="O6" s="80"/>
    </row>
    <row r="7" spans="1:15" x14ac:dyDescent="0.25">
      <c r="A7" s="67" t="s">
        <v>15</v>
      </c>
      <c r="B7" s="64">
        <v>87.21</v>
      </c>
      <c r="C7" s="64">
        <v>93.31</v>
      </c>
      <c r="D7" s="56"/>
      <c r="E7" s="66" t="s">
        <v>36</v>
      </c>
      <c r="F7" s="64"/>
      <c r="G7" s="64"/>
      <c r="I7" s="82" t="s">
        <v>19</v>
      </c>
      <c r="J7" s="80">
        <v>93.87</v>
      </c>
      <c r="K7" s="80">
        <v>100.44</v>
      </c>
      <c r="L7" s="79"/>
      <c r="M7" s="81"/>
      <c r="N7" s="80"/>
      <c r="O7" s="80"/>
    </row>
    <row r="8" spans="1:15" x14ac:dyDescent="0.25">
      <c r="A8" s="67" t="s">
        <v>16</v>
      </c>
      <c r="B8" s="64">
        <v>137.04</v>
      </c>
      <c r="C8" s="64">
        <v>146.63</v>
      </c>
      <c r="D8" s="56"/>
      <c r="E8" s="66" t="s">
        <v>37</v>
      </c>
      <c r="F8" s="64">
        <v>3.87</v>
      </c>
      <c r="G8" s="64">
        <v>4.1399999999999997</v>
      </c>
      <c r="I8" s="82" t="s">
        <v>20</v>
      </c>
      <c r="J8" s="80">
        <v>195.34</v>
      </c>
      <c r="K8" s="80">
        <v>209.01</v>
      </c>
      <c r="L8" s="79"/>
      <c r="M8" s="81"/>
      <c r="N8" s="80"/>
      <c r="O8" s="80"/>
    </row>
    <row r="9" spans="1:15" x14ac:dyDescent="0.25">
      <c r="A9" s="67" t="s">
        <v>17</v>
      </c>
      <c r="B9" s="64">
        <v>253.31</v>
      </c>
      <c r="C9" s="64">
        <v>271.04000000000002</v>
      </c>
      <c r="D9" s="56"/>
      <c r="E9" s="66" t="s">
        <v>38</v>
      </c>
      <c r="F9" s="64"/>
      <c r="G9" s="64"/>
      <c r="I9" s="82" t="s">
        <v>62</v>
      </c>
      <c r="J9" s="80">
        <v>347.97</v>
      </c>
      <c r="K9" s="80">
        <v>372.33</v>
      </c>
      <c r="L9" s="79"/>
      <c r="M9" s="81"/>
      <c r="N9" s="80"/>
      <c r="O9" s="80"/>
    </row>
    <row r="10" spans="1:15" x14ac:dyDescent="0.25">
      <c r="A10" s="67" t="s">
        <v>18</v>
      </c>
      <c r="B10" s="64">
        <v>419.42</v>
      </c>
      <c r="C10" s="64">
        <v>448.78</v>
      </c>
      <c r="D10" s="56"/>
      <c r="E10" s="66" t="s">
        <v>37</v>
      </c>
      <c r="F10" s="64">
        <v>4.1500000000000004</v>
      </c>
      <c r="G10" s="64">
        <v>4.4400000000000004</v>
      </c>
    </row>
    <row r="11" spans="1:15" x14ac:dyDescent="0.25">
      <c r="A11" s="67" t="s">
        <v>19</v>
      </c>
      <c r="B11" s="64">
        <v>834.68</v>
      </c>
      <c r="C11" s="64">
        <v>893.11</v>
      </c>
      <c r="D11" s="56"/>
      <c r="E11" s="66" t="s">
        <v>39</v>
      </c>
      <c r="F11" s="64"/>
      <c r="G11" s="64"/>
    </row>
    <row r="12" spans="1:15" x14ac:dyDescent="0.25">
      <c r="A12" s="67" t="s">
        <v>20</v>
      </c>
      <c r="B12" s="64">
        <v>1333</v>
      </c>
      <c r="C12" s="64">
        <v>1426.31</v>
      </c>
      <c r="D12" s="56"/>
      <c r="E12" s="66" t="s">
        <v>37</v>
      </c>
      <c r="F12" s="64">
        <v>4.68</v>
      </c>
      <c r="G12" s="64">
        <v>5.01</v>
      </c>
    </row>
    <row r="13" spans="1:15" x14ac:dyDescent="0.25">
      <c r="A13" s="56"/>
      <c r="B13" s="64"/>
      <c r="C13" s="64"/>
      <c r="D13" s="56"/>
      <c r="E13" s="68" t="s">
        <v>40</v>
      </c>
      <c r="F13" s="56"/>
      <c r="G13" s="56"/>
    </row>
    <row r="14" spans="1:15" x14ac:dyDescent="0.25">
      <c r="A14" s="56"/>
      <c r="B14" s="56"/>
      <c r="C14" s="56"/>
      <c r="D14" s="56"/>
      <c r="E14" s="66" t="s">
        <v>37</v>
      </c>
      <c r="F14" s="64">
        <v>5.65</v>
      </c>
      <c r="G14" s="64">
        <v>6.05</v>
      </c>
    </row>
    <row r="15" spans="1:15" x14ac:dyDescent="0.25">
      <c r="A15" s="30"/>
      <c r="B15" s="30"/>
      <c r="C15" s="30"/>
      <c r="D15" s="30"/>
      <c r="E15" s="31"/>
      <c r="F15" s="30"/>
      <c r="G15" s="30"/>
    </row>
    <row r="17" spans="1:8" ht="30" x14ac:dyDescent="0.25">
      <c r="A17" s="88" t="s">
        <v>41</v>
      </c>
      <c r="B17" s="89"/>
      <c r="C17" s="89"/>
      <c r="D17" s="89"/>
      <c r="E17" s="89"/>
      <c r="F17" s="89"/>
      <c r="G17" s="89"/>
    </row>
    <row r="18" spans="1:8" x14ac:dyDescent="0.25">
      <c r="A18" s="87"/>
      <c r="B18" s="85">
        <v>45292</v>
      </c>
      <c r="C18" s="85">
        <v>45658</v>
      </c>
      <c r="D18" s="86"/>
      <c r="E18" s="87" t="s">
        <v>53</v>
      </c>
      <c r="F18" s="85">
        <v>45292</v>
      </c>
      <c r="G18" s="85">
        <v>45658</v>
      </c>
    </row>
    <row r="19" spans="1:8" x14ac:dyDescent="0.25">
      <c r="A19" s="90" t="s">
        <v>29</v>
      </c>
      <c r="B19" s="89"/>
      <c r="C19" s="89"/>
      <c r="D19" s="91"/>
      <c r="E19" s="90" t="s">
        <v>29</v>
      </c>
      <c r="F19" s="89"/>
      <c r="G19" s="89"/>
    </row>
    <row r="20" spans="1:8" x14ac:dyDescent="0.25">
      <c r="A20" s="92" t="s">
        <v>29</v>
      </c>
      <c r="B20" s="93">
        <v>5.47</v>
      </c>
      <c r="C20" s="93">
        <v>5.78</v>
      </c>
      <c r="D20" s="94"/>
      <c r="E20" s="92" t="s">
        <v>29</v>
      </c>
      <c r="F20" s="93">
        <v>0.51</v>
      </c>
      <c r="G20" s="93">
        <v>0.54</v>
      </c>
    </row>
    <row r="21" spans="1:8" x14ac:dyDescent="0.25">
      <c r="A21" s="92" t="s">
        <v>30</v>
      </c>
      <c r="B21" s="93">
        <v>4.67</v>
      </c>
      <c r="C21" s="93">
        <v>4.93</v>
      </c>
      <c r="D21" s="94"/>
      <c r="E21" s="92" t="s">
        <v>30</v>
      </c>
      <c r="F21" s="93">
        <v>0.59</v>
      </c>
      <c r="G21" s="93">
        <v>0.63</v>
      </c>
    </row>
    <row r="22" spans="1:8" ht="30" x14ac:dyDescent="0.25">
      <c r="A22" s="92" t="s">
        <v>43</v>
      </c>
      <c r="B22" s="93">
        <v>14.25</v>
      </c>
      <c r="C22" s="93">
        <v>15.04</v>
      </c>
      <c r="D22" s="94"/>
      <c r="E22" s="92"/>
      <c r="F22" s="93"/>
      <c r="G22" s="93"/>
    </row>
    <row r="23" spans="1:8" x14ac:dyDescent="0.25">
      <c r="A23" s="95" t="s">
        <v>42</v>
      </c>
      <c r="B23" s="93"/>
      <c r="C23" s="93"/>
      <c r="D23" s="96"/>
      <c r="E23" s="95" t="s">
        <v>42</v>
      </c>
      <c r="F23" s="93"/>
      <c r="G23" s="93"/>
    </row>
    <row r="24" spans="1:8" x14ac:dyDescent="0.25">
      <c r="A24" s="92" t="s">
        <v>38</v>
      </c>
      <c r="B24" s="93">
        <v>0</v>
      </c>
      <c r="C24" s="93">
        <v>0</v>
      </c>
      <c r="D24" s="94"/>
      <c r="E24" s="92" t="s">
        <v>38</v>
      </c>
      <c r="F24" s="93">
        <v>1.2</v>
      </c>
      <c r="G24" s="93">
        <v>1.27</v>
      </c>
    </row>
    <row r="25" spans="1:8" x14ac:dyDescent="0.25">
      <c r="A25" s="92" t="s">
        <v>39</v>
      </c>
      <c r="B25" s="93">
        <v>0</v>
      </c>
      <c r="C25" s="93">
        <v>0</v>
      </c>
      <c r="D25" s="94"/>
      <c r="E25" s="92" t="s">
        <v>39</v>
      </c>
      <c r="F25" s="93">
        <v>1.2</v>
      </c>
      <c r="G25" s="93">
        <v>1.27</v>
      </c>
    </row>
    <row r="26" spans="1:8" x14ac:dyDescent="0.25">
      <c r="A26" s="92" t="s">
        <v>44</v>
      </c>
      <c r="B26" s="93">
        <v>0</v>
      </c>
      <c r="C26" s="93">
        <v>0</v>
      </c>
      <c r="D26" s="94"/>
      <c r="E26" s="92" t="s">
        <v>44</v>
      </c>
      <c r="F26" s="93">
        <v>1.2</v>
      </c>
      <c r="G26" s="93">
        <v>1.27</v>
      </c>
    </row>
    <row r="27" spans="1:8" x14ac:dyDescent="0.25">
      <c r="A27" s="95"/>
      <c r="B27" s="93"/>
      <c r="C27" s="93"/>
      <c r="D27" s="96"/>
      <c r="E27" s="95"/>
      <c r="F27" s="93"/>
      <c r="G27" s="93"/>
    </row>
    <row r="28" spans="1:8" ht="30" x14ac:dyDescent="0.25">
      <c r="A28" s="97" t="s">
        <v>45</v>
      </c>
      <c r="B28" s="93">
        <v>9.7100000000000009</v>
      </c>
      <c r="C28" s="93">
        <v>10.25</v>
      </c>
      <c r="D28" s="98"/>
      <c r="E28" s="89"/>
      <c r="F28" s="93"/>
      <c r="G28" s="93"/>
      <c r="H28" s="73"/>
    </row>
    <row r="29" spans="1:8" x14ac:dyDescent="0.25">
      <c r="F29" s="2"/>
      <c r="G29" s="2"/>
    </row>
    <row r="30" spans="1:8" x14ac:dyDescent="0.25">
      <c r="F30" s="2"/>
      <c r="G30" s="2"/>
    </row>
  </sheetData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Residential</vt:lpstr>
      <vt:lpstr>Apartment</vt:lpstr>
      <vt:lpstr>Commercial</vt:lpstr>
      <vt:lpstr>Municipal</vt:lpstr>
      <vt:lpstr>Church</vt:lpstr>
      <vt:lpstr>Irrigation</vt:lpstr>
      <vt:lpstr>Fireline</vt:lpstr>
      <vt:lpstr>Rates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Zukie Chiu</dc:creator>
  <cp:lastModifiedBy>Eric Alman</cp:lastModifiedBy>
  <cp:lastPrinted>2022-01-20T19:44:54Z</cp:lastPrinted>
  <dcterms:created xsi:type="dcterms:W3CDTF">2018-01-08T22:45:56Z</dcterms:created>
  <dcterms:modified xsi:type="dcterms:W3CDTF">2024-12-16T21:02:08Z</dcterms:modified>
</cp:coreProperties>
</file>